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65516" windowWidth="10880" windowHeight="11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<sst xmlns="http://schemas.openxmlformats.org/spreadsheetml/2006/main" count="70" uniqueCount="61">
  <si>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Blue cells are locked. Make a copy. Remove protection, then upload to PDA via ActiveSync.</t>
  </si>
  <si>
    <r>
      <t>Quality control:</t>
    </r>
    <r>
      <rPr>
        <sz val="10"/>
        <rFont val="Tahoma"/>
        <family val="0"/>
      </rPr>
      <t xml:space="preserve"> keep backup of the locked spreadsheet to check PDA is giving original answers</t>
    </r>
  </si>
  <si>
    <t>You can accidently corrupt unlocked formula cells: if so: upload again from the backup.</t>
  </si>
  <si>
    <t>Enter paces</t>
  </si>
  <si>
    <t>Height:  mm</t>
  </si>
  <si>
    <t>at N:  X  meter</t>
  </si>
  <si>
    <r>
      <t xml:space="preserve">of an </t>
    </r>
    <r>
      <rPr>
        <b/>
        <sz val="10"/>
        <rFont val="Tahoma"/>
        <family val="0"/>
      </rPr>
      <t>object</t>
    </r>
    <r>
      <rPr>
        <sz val="10"/>
        <rFont val="Tahoma"/>
        <family val="0"/>
      </rPr>
      <t xml:space="preserve"> X meter high @ N</t>
    </r>
  </si>
  <si>
    <t>http://www.kiwizone.com/stereo</t>
  </si>
  <si>
    <t>Nearest</t>
  </si>
  <si>
    <t>Longest</t>
  </si>
  <si>
    <t>Base</t>
  </si>
  <si>
    <t>Focal</t>
  </si>
  <si>
    <t>Zoom</t>
  </si>
  <si>
    <t>mag</t>
  </si>
  <si>
    <t>Parallax</t>
  </si>
  <si>
    <t>Focus On</t>
  </si>
  <si>
    <t>meter</t>
  </si>
  <si>
    <t>mm</t>
  </si>
  <si>
    <t>Base if L&lt;2N</t>
  </si>
  <si>
    <t>Pace Calibrate:</t>
  </si>
  <si>
    <t>Paces</t>
  </si>
  <si>
    <t>Meter</t>
  </si>
  <si>
    <t>m/pace</t>
  </si>
  <si>
    <t>paces:</t>
  </si>
  <si>
    <t>distance:</t>
  </si>
  <si>
    <t>Map Calibrate:</t>
  </si>
  <si>
    <t>Scale</t>
  </si>
  <si>
    <t>Enter map mm</t>
  </si>
  <si>
    <t>mm:</t>
  </si>
  <si>
    <t>meters:</t>
  </si>
  <si>
    <t>Base L&lt;2N:</t>
  </si>
  <si>
    <t>Davis Correction.</t>
  </si>
  <si>
    <t>N/</t>
  </si>
  <si>
    <t>Base as fraction:</t>
  </si>
  <si>
    <t>John Wattie</t>
  </si>
  <si>
    <t>Yellow</t>
  </si>
  <si>
    <t>Enter data</t>
  </si>
  <si>
    <t>Blue</t>
  </si>
  <si>
    <t>Read answer</t>
  </si>
  <si>
    <t>Camera</t>
  </si>
  <si>
    <t>Screen</t>
  </si>
  <si>
    <t>Object Height</t>
  </si>
  <si>
    <t>Image Height</t>
  </si>
  <si>
    <t>Image</t>
  </si>
  <si>
    <t>Height</t>
  </si>
  <si>
    <t>Linear Parallax</t>
  </si>
  <si>
    <t>1.2mm</t>
  </si>
  <si>
    <t>anaglyph</t>
  </si>
  <si>
    <t>1.8mm</t>
  </si>
  <si>
    <t>Typical</t>
  </si>
  <si>
    <t>35mm 3D pairs</t>
  </si>
  <si>
    <t>Telephoto factor from wide</t>
  </si>
  <si>
    <t>angle Focal Length</t>
  </si>
  <si>
    <t>(Shows on Sony V3 screen)</t>
  </si>
  <si>
    <t>Focal Length</t>
  </si>
  <si>
    <t xml:space="preserve">35mm equivalent. </t>
  </si>
  <si>
    <t>Sony V3 Focal = 34mm</t>
  </si>
  <si>
    <t>Height, mm, on camera screen</t>
  </si>
  <si>
    <t>version 1.2</t>
  </si>
  <si>
    <t>(Sony V3 37)</t>
  </si>
  <si>
    <t>O6O815</t>
  </si>
</sst>
</file>

<file path=xl/styles.xml><?xml version="1.0" encoding="utf-8"?>
<styleSheet xmlns="http://schemas.openxmlformats.org/spreadsheetml/2006/main">
  <numFmts count="135">
    <numFmt numFmtId="5" formatCode="&quot;$NZ&quot;#,##0_);\(&quot;$NZ&quot;#,##0\)"/>
    <numFmt numFmtId="6" formatCode="&quot;$NZ&quot;#,##0_);[Red]\(&quot;$NZ&quot;#,##0\)"/>
    <numFmt numFmtId="7" formatCode="&quot;$NZ&quot;#,##0.00_);\(&quot;$NZ&quot;#,##0.00\)"/>
    <numFmt numFmtId="8" formatCode="&quot;$NZ&quot;#,##0.00_);[Red]\(&quot;$NZ&quot;#,##0.00\)"/>
    <numFmt numFmtId="42" formatCode="_(&quot;$NZ&quot;* #,##0_);_(&quot;$NZ&quot;* \(#,##0\);_(&quot;$NZ&quot;* &quot;-&quot;_);_(@_)"/>
    <numFmt numFmtId="41" formatCode="_(* #,##0_);_(* \(#,##0\);_(* &quot;-&quot;_);_(@_)"/>
    <numFmt numFmtId="44" formatCode="_(&quot;$NZ&quot;* #,##0.00_);_(&quot;$NZ&quot;* \(#,##0.00\);_(&quot;$NZ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_);\(0.00\)"/>
    <numFmt numFmtId="171" formatCode="0_);\(0\)"/>
    <numFmt numFmtId="172" formatCode="m/d"/>
    <numFmt numFmtId="173" formatCode="mm/dd/yy"/>
    <numFmt numFmtId="174" formatCode="dd\-mmm\-yy"/>
    <numFmt numFmtId="175" formatCode="mmmm\-yy"/>
    <numFmt numFmtId="176" formatCode="mmmm\ d\,\ yyyy"/>
    <numFmt numFmtId="177" formatCode="m/d/yy\ h:mm\ AM/PM"/>
    <numFmt numFmtId="178" formatCode="#\ ???/???"/>
    <numFmt numFmtId="179" formatCode="0.E+00"/>
    <numFmt numFmtId="180" formatCode="yyyy/m/d\ h:mm\ AM/PM"/>
    <numFmt numFmtId="181" formatCode="yy\-mm\-dd"/>
    <numFmt numFmtId="182" formatCode="d\.m"/>
    <numFmt numFmtId="183" formatCode="d\.m\.yy"/>
    <numFmt numFmtId="184" formatCode="d\.\ mmm"/>
    <numFmt numFmtId="185" formatCode="d\.\ mmm\ yy"/>
    <numFmt numFmtId="186" formatCode="mmmm\ yy"/>
    <numFmt numFmtId="187" formatCode="d\.\ mmmm\ yyyy"/>
    <numFmt numFmtId="188" formatCode="d\.m\.yy\ h:mm\ AM/PM"/>
    <numFmt numFmtId="189" formatCode="d\.m\.yy\ h:mm"/>
    <numFmt numFmtId="190" formatCode="dd\ mm\ yy"/>
    <numFmt numFmtId="191" formatCode="d/m"/>
    <numFmt numFmtId="192" formatCode="d\ mmmm\ yyyy"/>
    <numFmt numFmtId="193" formatCode="d/m/yy\ h:mm\ AM/PM"/>
    <numFmt numFmtId="194" formatCode="d\ \d\e\ mmmm\ \d\e\ yyyy"/>
    <numFmt numFmtId="195" formatCode="&quot;$&quot;#,##0.00"/>
    <numFmt numFmtId="196" formatCode="&quot;$&quot;#,##0"/>
    <numFmt numFmtId="197" formatCode="yyyy/m/d"/>
    <numFmt numFmtId="198" formatCode="yyyy/m"/>
    <numFmt numFmtId="199" formatCode="dddd"/>
    <numFmt numFmtId="200" formatCode="ddd"/>
    <numFmt numFmtId="201" formatCode="AM/PM\ h:mm"/>
    <numFmt numFmtId="202" formatCode="AM/PM\ h:mm:ss"/>
    <numFmt numFmtId="203" formatCode="yy/m/d"/>
    <numFmt numFmtId="204" formatCode="yy&quot;-&quot;m&quot;-&quot;d\ h:mm\ AM/PM"/>
    <numFmt numFmtId="205" formatCode="yy&quot;-&quot;m&quot;-&quot;d\ h:mm"/>
    <numFmt numFmtId="206" formatCode="yy&quot;/&quot;m&quot;/&quot;d"/>
    <numFmt numFmtId="207" formatCode="yyyy&quot;-&quot;m&quot;-&quot;d"/>
    <numFmt numFmtId="208" formatCode="m&quot;/&quot;d\ &quot;/&quot;yy"/>
    <numFmt numFmtId="209" formatCode="mm&quot;/&quot;dd\ &quot;/&quot;yy"/>
    <numFmt numFmtId="210" formatCode="d&quot;-&quot;mmm"/>
    <numFmt numFmtId="211" formatCode="d&quot;-&quot;mmm&quot;-&quot;yy"/>
    <numFmt numFmtId="212" formatCode="dd&quot;-&quot;mmm&quot;-&quot;yy"/>
    <numFmt numFmtId="213" formatCode="mmm&quot;-&quot;yy"/>
    <numFmt numFmtId="214" formatCode="mmmm&quot;-&quot;yy"/>
    <numFmt numFmtId="215" formatCode="d\-m"/>
    <numFmt numFmtId="216" formatCode="d\-mm\-yy"/>
    <numFmt numFmtId="217" formatCode="d\-mm\-yy\ h:mm\ AM/PM"/>
    <numFmt numFmtId="218" formatCode="d\-mm\-yy\ h:mm"/>
    <numFmt numFmtId="219" formatCode="yyyy\-mm\-dd"/>
    <numFmt numFmtId="220" formatCode="yyyy\.mm\.dd"/>
    <numFmt numFmtId="221" formatCode="mmmm\ yyyy"/>
    <numFmt numFmtId="222" formatCode="d/m\ yyyy"/>
    <numFmt numFmtId="223" formatCode="dd\-mm\-yy\ hh:mm:ss"/>
    <numFmt numFmtId="224" formatCode="yyyy\-mm\-dd\ hh:m"/>
    <numFmt numFmtId="225" formatCode="yyyy\-mm\-dd\ hh:mm:ss"/>
    <numFmt numFmtId="226" formatCode="dd\.mm\.yyyy"/>
    <numFmt numFmtId="227" formatCode="d\.m\.yyyy"/>
    <numFmt numFmtId="228" formatCode="dd/mm\ yyyy"/>
    <numFmt numFmtId="229" formatCode="dd/mm\ yy"/>
    <numFmt numFmtId="230" formatCode="d/m\ yy"/>
    <numFmt numFmtId="231" formatCode="dd/mm"/>
    <numFmt numFmtId="232" formatCode="dd/mm/yyyy\ h:mm\ AM/PM"/>
    <numFmt numFmtId="233" formatCode="yy\-mm\-dd\ hh:mm"/>
    <numFmt numFmtId="234" formatCode="d/m\ \-yy"/>
    <numFmt numFmtId="235" formatCode="&quot;den &quot;\ d\ mmmm\ yyyy"/>
    <numFmt numFmtId="236" formatCode="d\ mmmm\ \-yy"/>
    <numFmt numFmtId="237" formatCode="d\ mmm\-yy"/>
    <numFmt numFmtId="238" formatCode="d\ mmmm"/>
    <numFmt numFmtId="239" formatCode="d\ mmm"/>
    <numFmt numFmtId="240" formatCode="mmmm\ \-yy"/>
    <numFmt numFmtId="241" formatCode="yyyy"/>
    <numFmt numFmtId="242" formatCode="mmmm"/>
    <numFmt numFmtId="243" formatCode="&quot;kl &quot;hh:mm"/>
    <numFmt numFmtId="244" formatCode="&quot;kl &quot;hh:mm:ss"/>
    <numFmt numFmtId="245" formatCode="d/m/yyyy"/>
    <numFmt numFmtId="246" formatCode="d\.\ mmmm\t\a\ yyyy"/>
    <numFmt numFmtId="247" formatCode="d/m\."/>
    <numFmt numFmtId="248" formatCode="d\-mmm\."/>
    <numFmt numFmtId="249" formatCode="d/mmm/yy"/>
    <numFmt numFmtId="250" formatCode="d\.mmmm\ yyyy"/>
    <numFmt numFmtId="251" formatCode="d/\ m\."/>
    <numFmt numFmtId="252" formatCode="d/\ m/\ yy"/>
    <numFmt numFmtId="253" formatCode="d/\ mmm\."/>
    <numFmt numFmtId="254" formatCode="d/\ mmm/\ yy"/>
    <numFmt numFmtId="255" formatCode="d/\ mmmm\,\ yyyy"/>
    <numFmt numFmtId="256" formatCode="d/\ m/\ yy\ hh:mm"/>
    <numFmt numFmtId="257" formatCode="yyyy/\ m/\ d\."/>
    <numFmt numFmtId="258" formatCode="yyyy/mm/dd"/>
    <numFmt numFmtId="259" formatCode="yyyy/\ mmm/\ d\."/>
    <numFmt numFmtId="260" formatCode="yyyy/mmm/d"/>
    <numFmt numFmtId="261" formatCode="mmmm\ d\."/>
    <numFmt numFmtId="262" formatCode="yyyy/\ mmmm"/>
    <numFmt numFmtId="263" formatCode="yyyy/\ mmmm\ d\."/>
    <numFmt numFmtId="264" formatCode="yyyy\.\ m\.\ d\.\ h:mm\ AM/PM"/>
    <numFmt numFmtId="265" formatCode="yyyy\.\ m\.\ d\.\ h:mm"/>
    <numFmt numFmtId="266" formatCode="mmm/\ d\."/>
    <numFmt numFmtId="267" formatCode="yy\ mm\ dd"/>
    <numFmt numFmtId="268" formatCode="yy\.mm\.dd"/>
    <numFmt numFmtId="269" formatCode="h\ &quot;óra&quot;\ m\ &quot;perc&quot;\ AM/PM"/>
    <numFmt numFmtId="270" formatCode="h\ &quot;óra&quot;\ m\ &quot;perc&quot;"/>
    <numFmt numFmtId="271" formatCode="h\ &quot;óra&quot;\ m\ &quot;perckor&quot;\ AM/PM"/>
    <numFmt numFmtId="272" formatCode="d/mm"/>
    <numFmt numFmtId="273" formatCode="d/mm/yy"/>
    <numFmt numFmtId="274" formatCode="d\ mmmm\,\ yyyy"/>
    <numFmt numFmtId="275" formatCode="d\ mmmm\ yy"/>
    <numFmt numFmtId="276" formatCode="dd\ mmmm\ yy"/>
    <numFmt numFmtId="277" formatCode="d\ mmmm\ yyyy\ h:mm"/>
    <numFmt numFmtId="278" formatCode="d\ mmm\ yy"/>
    <numFmt numFmtId="279" formatCode="dd\ mmm\ yy"/>
    <numFmt numFmtId="280" formatCode="dd/mm/yy\ h:mm\ AM/PM"/>
    <numFmt numFmtId="281" formatCode="d\-mmmm"/>
    <numFmt numFmtId="282" formatCode="d\-mmmm\-yy"/>
    <numFmt numFmtId="283" formatCode="dd\-mmmm\-yy"/>
    <numFmt numFmtId="284" formatCode="dd/mm/yy"/>
    <numFmt numFmtId="285" formatCode="hh:mm"/>
    <numFmt numFmtId="286" formatCode="d/mmm"/>
    <numFmt numFmtId="287" formatCode="mm/dd"/>
    <numFmt numFmtId="288" formatCode="hh:mm:ss"/>
    <numFmt numFmtId="289" formatCode="0.000"/>
    <numFmt numFmtId="290" formatCode="0.0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i/>
      <sz val="10"/>
      <color indexed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89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5" fillId="2" borderId="0" xfId="0" applyNumberFormat="1" applyFont="1" applyFill="1" applyAlignment="1">
      <alignment horizontal="left"/>
    </xf>
    <xf numFmtId="1" fontId="5" fillId="3" borderId="0" xfId="0" applyNumberFormat="1" applyFont="1" applyFill="1" applyAlignment="1">
      <alignment horizontal="center"/>
    </xf>
    <xf numFmtId="290" fontId="4" fillId="3" borderId="0" xfId="0" applyNumberFormat="1" applyFont="1" applyFill="1" applyAlignment="1">
      <alignment horizontal="center"/>
    </xf>
    <xf numFmtId="0" fontId="5" fillId="4" borderId="1" xfId="0" applyFont="1" applyFill="1" applyBorder="1" applyAlignment="1" applyProtection="1">
      <alignment/>
      <protection locked="0"/>
    </xf>
    <xf numFmtId="0" fontId="5" fillId="4" borderId="2" xfId="0" applyFont="1" applyFill="1" applyBorder="1" applyAlignment="1" applyProtection="1">
      <alignment/>
      <protection locked="0"/>
    </xf>
    <xf numFmtId="1" fontId="5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3" xfId="0" applyFont="1" applyFill="1" applyBorder="1" applyAlignment="1" applyProtection="1">
      <alignment/>
      <protection locked="0"/>
    </xf>
    <xf numFmtId="2" fontId="5" fillId="2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center"/>
    </xf>
    <xf numFmtId="289" fontId="4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/>
    </xf>
    <xf numFmtId="0" fontId="0" fillId="0" borderId="0" xfId="0" applyFill="1" applyAlignment="1">
      <alignment/>
    </xf>
    <xf numFmtId="289" fontId="4" fillId="2" borderId="0" xfId="0" applyNumberFormat="1" applyFont="1" applyFill="1" applyAlignment="1" applyProtection="1">
      <alignment horizontal="center"/>
      <protection hidden="1"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" fontId="4" fillId="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290" fontId="5" fillId="5" borderId="0" xfId="0" applyNumberFormat="1" applyFont="1" applyFill="1" applyAlignment="1">
      <alignment/>
    </xf>
    <xf numFmtId="1" fontId="4" fillId="4" borderId="3" xfId="0" applyNumberFormat="1" applyFont="1" applyFill="1" applyBorder="1" applyAlignment="1" applyProtection="1">
      <alignment/>
      <protection locked="0"/>
    </xf>
    <xf numFmtId="0" fontId="0" fillId="8" borderId="3" xfId="0" applyFill="1" applyBorder="1" applyAlignment="1" applyProtection="1">
      <alignment/>
      <protection locked="0"/>
    </xf>
    <xf numFmtId="0" fontId="0" fillId="9" borderId="0" xfId="0" applyFill="1" applyAlignment="1">
      <alignment/>
    </xf>
    <xf numFmtId="0" fontId="5" fillId="9" borderId="0" xfId="0" applyFont="1" applyFill="1" applyAlignment="1">
      <alignment/>
    </xf>
    <xf numFmtId="0" fontId="6" fillId="9" borderId="0" xfId="0" applyFont="1" applyFill="1" applyAlignment="1">
      <alignment/>
    </xf>
    <xf numFmtId="0" fontId="5" fillId="9" borderId="0" xfId="0" applyFont="1" applyFill="1" applyAlignment="1">
      <alignment horizontal="center"/>
    </xf>
    <xf numFmtId="0" fontId="5" fillId="9" borderId="0" xfId="0" applyFont="1" applyFill="1" applyAlignment="1" applyProtection="1">
      <alignment horizontal="center"/>
      <protection hidden="1"/>
    </xf>
    <xf numFmtId="289" fontId="5" fillId="9" borderId="0" xfId="0" applyNumberFormat="1" applyFont="1" applyFill="1" applyAlignment="1" applyProtection="1">
      <alignment horizontal="center"/>
      <protection hidden="1"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izone.com/stere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indowProtection="1" tabSelected="1" workbookViewId="0" topLeftCell="A1">
      <selection activeCell="I33" sqref="I33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3" width="7.140625" style="2" customWidth="1"/>
    <col min="4" max="4" width="6.140625" style="2" customWidth="1"/>
    <col min="5" max="5" width="6.8515625" style="2" customWidth="1"/>
    <col min="6" max="6" width="8.00390625" style="3" customWidth="1"/>
    <col min="7" max="7" width="18.00390625" style="0" customWidth="1"/>
    <col min="8" max="8" width="11.57421875" style="0" customWidth="1"/>
    <col min="9" max="9" width="12.57421875" style="0" customWidth="1"/>
    <col min="10" max="16384" width="10.421875" style="0" bestFit="1" customWidth="1"/>
  </cols>
  <sheetData>
    <row r="1" spans="1:9" s="2" customFormat="1" ht="12.75">
      <c r="A1" s="42" t="s">
        <v>8</v>
      </c>
      <c r="B1" s="42" t="s">
        <v>9</v>
      </c>
      <c r="C1" s="42" t="s">
        <v>10</v>
      </c>
      <c r="D1" s="42" t="s">
        <v>11</v>
      </c>
      <c r="E1" s="42" t="s">
        <v>12</v>
      </c>
      <c r="F1" s="43" t="s">
        <v>13</v>
      </c>
      <c r="G1" s="42" t="s">
        <v>14</v>
      </c>
      <c r="H1" s="42" t="s">
        <v>15</v>
      </c>
      <c r="I1" s="42" t="s">
        <v>43</v>
      </c>
    </row>
    <row r="2" spans="1:9" s="2" customFormat="1" ht="12.75">
      <c r="A2" s="42" t="s">
        <v>16</v>
      </c>
      <c r="B2" s="42" t="s">
        <v>16</v>
      </c>
      <c r="C2" s="42" t="s">
        <v>17</v>
      </c>
      <c r="D2" s="42" t="s">
        <v>17</v>
      </c>
      <c r="E2" s="42"/>
      <c r="F2" s="44"/>
      <c r="G2" s="42" t="s">
        <v>17</v>
      </c>
      <c r="H2" s="42" t="s">
        <v>16</v>
      </c>
      <c r="I2" s="42" t="s">
        <v>44</v>
      </c>
    </row>
    <row r="3" spans="1:9" ht="12.75">
      <c r="A3" s="12">
        <v>4</v>
      </c>
      <c r="B3" s="13">
        <v>90000</v>
      </c>
      <c r="C3" s="6">
        <f aca="true" t="shared" si="0" ref="C3:C30">$G$3*(($B$5*$A$5)/($B$5-$A$5))*(1/D3-($B$5+$A$5)/(2*$B$5*$A$5))</f>
        <v>140.58269204121493</v>
      </c>
      <c r="D3" s="14">
        <v>34</v>
      </c>
      <c r="E3" s="10">
        <v>1</v>
      </c>
      <c r="F3" s="30">
        <f aca="true" t="shared" si="1" ref="F3:F30">IF($A$5&gt;D3,(1/($A$5/D3-1)),(0))</f>
        <v>0.008572869389813415</v>
      </c>
      <c r="G3" s="15">
        <v>1.2</v>
      </c>
      <c r="H3" s="20">
        <f>2*$B$3*$A$3/($A$3+$B$3)</f>
        <v>7.999644460246211</v>
      </c>
      <c r="I3" s="36">
        <f>F3*$H$8/24*$H$11*1000</f>
        <v>19.817616406118677</v>
      </c>
    </row>
    <row r="4" spans="1:9" ht="12.75">
      <c r="A4" t="s">
        <v>17</v>
      </c>
      <c r="B4" t="s">
        <v>17</v>
      </c>
      <c r="C4" s="6">
        <f t="shared" si="0"/>
        <v>117.05223447839515</v>
      </c>
      <c r="D4" s="6">
        <f aca="true" t="shared" si="2" ref="D4:D30">$D$3*E4</f>
        <v>40.8</v>
      </c>
      <c r="E4" s="11">
        <f aca="true" t="shared" si="3" ref="E4:E18">E3+0.2</f>
        <v>1.2</v>
      </c>
      <c r="F4" s="30">
        <f t="shared" si="1"/>
        <v>0.010305112143867447</v>
      </c>
      <c r="G4" s="21" t="s">
        <v>33</v>
      </c>
      <c r="I4" s="36">
        <f aca="true" t="shared" si="4" ref="I4:I30">F4*$H$8/24*$H$11*1000</f>
        <v>23.82198423924025</v>
      </c>
    </row>
    <row r="5" spans="1:9" ht="12.75">
      <c r="A5">
        <f>A3*1000</f>
        <v>4000</v>
      </c>
      <c r="B5">
        <f>B3*1000</f>
        <v>90000000</v>
      </c>
      <c r="C5" s="6">
        <f t="shared" si="0"/>
        <v>100.24476479066672</v>
      </c>
      <c r="D5" s="6">
        <f t="shared" si="2"/>
        <v>47.599999999999994</v>
      </c>
      <c r="E5" s="11">
        <f t="shared" si="3"/>
        <v>1.4</v>
      </c>
      <c r="F5" s="30">
        <f t="shared" si="1"/>
        <v>0.012043315453901426</v>
      </c>
      <c r="G5" s="8" t="s">
        <v>32</v>
      </c>
      <c r="H5" s="9">
        <f>36/G3</f>
        <v>30</v>
      </c>
      <c r="I5" s="36">
        <f t="shared" si="4"/>
        <v>27.840130890935463</v>
      </c>
    </row>
    <row r="6" spans="3:9" ht="12.75">
      <c r="C6" s="6">
        <f t="shared" si="0"/>
        <v>87.6391625248704</v>
      </c>
      <c r="D6" s="6">
        <f t="shared" si="2"/>
        <v>54.4</v>
      </c>
      <c r="E6" s="11">
        <f t="shared" si="3"/>
        <v>1.5999999999999999</v>
      </c>
      <c r="F6" s="30">
        <f t="shared" si="1"/>
        <v>0.013787510137875101</v>
      </c>
      <c r="G6" s="40" t="s">
        <v>39</v>
      </c>
      <c r="I6" s="36">
        <f t="shared" si="4"/>
        <v>31.872127602054615</v>
      </c>
    </row>
    <row r="7" spans="1:9" ht="12.75">
      <c r="A7" s="1" t="s">
        <v>18</v>
      </c>
      <c r="C7" s="6">
        <f t="shared" si="0"/>
        <v>77.83480520702882</v>
      </c>
      <c r="D7" s="6">
        <f t="shared" si="2"/>
        <v>61.199999999999996</v>
      </c>
      <c r="E7" s="11">
        <f t="shared" si="3"/>
        <v>1.7999999999999998</v>
      </c>
      <c r="F7" s="30">
        <f t="shared" si="1"/>
        <v>0.015537727226566465</v>
      </c>
      <c r="G7" s="41" t="s">
        <v>40</v>
      </c>
      <c r="H7" s="7"/>
      <c r="I7" s="36">
        <f t="shared" si="4"/>
        <v>35.918046105412806</v>
      </c>
    </row>
    <row r="8" spans="1:9" ht="12.75">
      <c r="A8" s="5" t="b">
        <f>IF(B3&lt;2*A3,$G$3*($A$5*2*$A$5/(2*A5-$A$5))*(1/D3-1/2*A5/(2*A5*A5)))</f>
        <v>0</v>
      </c>
      <c r="B8" t="s">
        <v>17</v>
      </c>
      <c r="C8" s="6">
        <f t="shared" si="0"/>
        <v>69.99131935275557</v>
      </c>
      <c r="D8" s="6">
        <f t="shared" si="2"/>
        <v>67.99999999999999</v>
      </c>
      <c r="E8" s="11">
        <f t="shared" si="3"/>
        <v>1.9999999999999998</v>
      </c>
      <c r="F8" s="30">
        <f t="shared" si="1"/>
        <v>0.017293997965412002</v>
      </c>
      <c r="G8" s="41" t="s">
        <v>4</v>
      </c>
      <c r="H8" s="37">
        <v>36.5</v>
      </c>
      <c r="I8" s="36">
        <f t="shared" si="4"/>
        <v>39.97795863004407</v>
      </c>
    </row>
    <row r="9" spans="3:9" ht="12.75">
      <c r="C9" s="6">
        <f t="shared" si="0"/>
        <v>63.57392183562288</v>
      </c>
      <c r="D9" s="6">
        <f t="shared" si="2"/>
        <v>74.8</v>
      </c>
      <c r="E9" s="11">
        <f t="shared" si="3"/>
        <v>2.1999999999999997</v>
      </c>
      <c r="F9" s="30">
        <f t="shared" si="1"/>
        <v>0.019056353816366046</v>
      </c>
      <c r="G9" t="s">
        <v>59</v>
      </c>
      <c r="I9" s="36">
        <f t="shared" si="4"/>
        <v>44.05193790549951</v>
      </c>
    </row>
    <row r="10" spans="1:9" ht="12.75">
      <c r="A10" s="39" t="s">
        <v>19</v>
      </c>
      <c r="B10" s="39"/>
      <c r="C10" s="6">
        <f t="shared" si="0"/>
        <v>58.226090571345665</v>
      </c>
      <c r="D10" s="6">
        <f t="shared" si="2"/>
        <v>81.6</v>
      </c>
      <c r="E10" s="11">
        <f t="shared" si="3"/>
        <v>2.4</v>
      </c>
      <c r="F10" s="30">
        <f t="shared" si="1"/>
        <v>0.0208248264597795</v>
      </c>
      <c r="G10" s="41" t="s">
        <v>41</v>
      </c>
      <c r="I10" s="36">
        <f t="shared" si="4"/>
        <v>48.140057166190275</v>
      </c>
    </row>
    <row r="11" spans="1:9" ht="12.75">
      <c r="A11" t="s">
        <v>20</v>
      </c>
      <c r="B11" t="s">
        <v>21</v>
      </c>
      <c r="C11" s="6">
        <f t="shared" si="0"/>
        <v>53.7010025784957</v>
      </c>
      <c r="D11" s="6">
        <f t="shared" si="2"/>
        <v>88.4</v>
      </c>
      <c r="E11" s="11">
        <f t="shared" si="3"/>
        <v>2.6</v>
      </c>
      <c r="F11" s="30">
        <f t="shared" si="1"/>
        <v>0.022599447796298192</v>
      </c>
      <c r="G11" s="41" t="s">
        <v>5</v>
      </c>
      <c r="H11" s="38">
        <v>1.52</v>
      </c>
      <c r="I11" s="36">
        <f t="shared" si="4"/>
        <v>52.242390155775986</v>
      </c>
    </row>
    <row r="12" spans="1:9" ht="12.75">
      <c r="A12" s="16">
        <v>16</v>
      </c>
      <c r="B12" s="17">
        <v>11.4</v>
      </c>
      <c r="C12" s="6">
        <f t="shared" si="0"/>
        <v>49.822355727481444</v>
      </c>
      <c r="D12" s="6">
        <f t="shared" si="2"/>
        <v>95.2</v>
      </c>
      <c r="E12" s="11">
        <f t="shared" si="3"/>
        <v>2.8000000000000003</v>
      </c>
      <c r="F12" s="30">
        <f t="shared" si="1"/>
        <v>0.024380249948780987</v>
      </c>
      <c r="I12" s="36">
        <f t="shared" si="4"/>
        <v>56.35901113159871</v>
      </c>
    </row>
    <row r="13" spans="1:9" ht="12.75">
      <c r="A13" s="4">
        <f>B12/A12</f>
        <v>0.7125</v>
      </c>
      <c r="B13" t="s">
        <v>22</v>
      </c>
      <c r="C13" s="6">
        <f t="shared" si="0"/>
        <v>46.460861789935755</v>
      </c>
      <c r="D13" s="6">
        <f t="shared" si="2"/>
        <v>102.00000000000001</v>
      </c>
      <c r="E13" s="11">
        <f t="shared" si="3"/>
        <v>3.0000000000000004</v>
      </c>
      <c r="F13" s="30">
        <f t="shared" si="1"/>
        <v>0.026167265264238074</v>
      </c>
      <c r="G13" s="31" t="s">
        <v>45</v>
      </c>
      <c r="H13" s="33" t="s">
        <v>49</v>
      </c>
      <c r="I13" s="36">
        <f t="shared" si="4"/>
        <v>60.48999486916368</v>
      </c>
    </row>
    <row r="14" spans="3:9" ht="12.75">
      <c r="C14" s="6">
        <f t="shared" si="0"/>
        <v>43.51955459458328</v>
      </c>
      <c r="D14" s="6">
        <f t="shared" si="2"/>
        <v>108.80000000000003</v>
      </c>
      <c r="E14" s="11">
        <f t="shared" si="3"/>
        <v>3.2000000000000006</v>
      </c>
      <c r="F14" s="30">
        <f t="shared" si="1"/>
        <v>0.027960526315789477</v>
      </c>
      <c r="G14" s="31" t="s">
        <v>50</v>
      </c>
      <c r="H14" s="32" t="s">
        <v>46</v>
      </c>
      <c r="I14" s="36">
        <f t="shared" si="4"/>
        <v>64.63541666666669</v>
      </c>
    </row>
    <row r="15" spans="1:9" ht="12.75">
      <c r="A15" s="40" t="s">
        <v>3</v>
      </c>
      <c r="B15" s="39"/>
      <c r="C15" s="6">
        <f t="shared" si="0"/>
        <v>40.92428353986052</v>
      </c>
      <c r="D15" s="6">
        <f t="shared" si="2"/>
        <v>115.60000000000002</v>
      </c>
      <c r="E15" s="11">
        <f t="shared" si="3"/>
        <v>3.400000000000001</v>
      </c>
      <c r="F15" s="30">
        <f t="shared" si="1"/>
        <v>0.029760065904644223</v>
      </c>
      <c r="G15" s="31" t="s">
        <v>47</v>
      </c>
      <c r="H15" s="32" t="s">
        <v>48</v>
      </c>
      <c r="I15" s="36">
        <f t="shared" si="4"/>
        <v>68.79535234956923</v>
      </c>
    </row>
    <row r="16" spans="1:9" ht="12.75">
      <c r="A16" t="s">
        <v>23</v>
      </c>
      <c r="B16" s="18">
        <v>20</v>
      </c>
      <c r="C16" s="6">
        <f t="shared" si="0"/>
        <v>38.61737593566249</v>
      </c>
      <c r="D16" s="6">
        <f t="shared" si="2"/>
        <v>122.40000000000003</v>
      </c>
      <c r="E16" s="11">
        <f t="shared" si="3"/>
        <v>3.600000000000001</v>
      </c>
      <c r="F16" s="30">
        <f t="shared" si="1"/>
        <v>0.031565917062100275</v>
      </c>
      <c r="G16" s="32"/>
      <c r="H16" s="32"/>
      <c r="I16" s="36">
        <f t="shared" si="4"/>
        <v>72.9698782752218</v>
      </c>
    </row>
    <row r="17" spans="1:9" ht="12.75">
      <c r="A17" t="s">
        <v>24</v>
      </c>
      <c r="B17" s="5">
        <f>B16*A13</f>
        <v>14.25</v>
      </c>
      <c r="C17" s="6">
        <f t="shared" si="0"/>
        <v>36.55330071085373</v>
      </c>
      <c r="D17" s="6">
        <f t="shared" si="2"/>
        <v>129.20000000000005</v>
      </c>
      <c r="E17" s="11">
        <f t="shared" si="3"/>
        <v>3.800000000000001</v>
      </c>
      <c r="F17" s="30">
        <f t="shared" si="1"/>
        <v>0.03337811305156558</v>
      </c>
      <c r="G17" s="31" t="s">
        <v>12</v>
      </c>
      <c r="H17" s="32"/>
      <c r="I17" s="36">
        <f t="shared" si="4"/>
        <v>77.15907133753578</v>
      </c>
    </row>
    <row r="18" spans="3:9" ht="12.75">
      <c r="C18" s="6">
        <f t="shared" si="0"/>
        <v>34.69563300852586</v>
      </c>
      <c r="D18" s="6">
        <f t="shared" si="2"/>
        <v>136.00000000000003</v>
      </c>
      <c r="E18" s="11">
        <f t="shared" si="3"/>
        <v>4.000000000000001</v>
      </c>
      <c r="F18" s="30">
        <f t="shared" si="1"/>
        <v>0.03519668737060042</v>
      </c>
      <c r="G18" s="33" t="s">
        <v>51</v>
      </c>
      <c r="H18" s="33"/>
      <c r="I18" s="36">
        <f t="shared" si="4"/>
        <v>81.36300897170464</v>
      </c>
    </row>
    <row r="19" spans="1:9" ht="12.75">
      <c r="A19" s="39" t="s">
        <v>25</v>
      </c>
      <c r="B19" s="39"/>
      <c r="C19" s="6">
        <f t="shared" si="0"/>
        <v>27.63649573967993</v>
      </c>
      <c r="D19" s="6">
        <f t="shared" si="2"/>
        <v>170.00000000000003</v>
      </c>
      <c r="E19" s="11">
        <f aca="true" t="shared" si="5" ref="E19:E30">E18+1</f>
        <v>5.000000000000001</v>
      </c>
      <c r="F19" s="30">
        <f t="shared" si="1"/>
        <v>0.04438642297650132</v>
      </c>
      <c r="G19" s="33" t="s">
        <v>52</v>
      </c>
      <c r="H19" s="33"/>
      <c r="I19" s="36">
        <f t="shared" si="4"/>
        <v>102.60661444734555</v>
      </c>
    </row>
    <row r="20" spans="1:9" ht="12.75">
      <c r="A20" s="21" t="s">
        <v>26</v>
      </c>
      <c r="B20" s="19">
        <v>150000</v>
      </c>
      <c r="C20" s="6">
        <f t="shared" si="0"/>
        <v>22.93040422711597</v>
      </c>
      <c r="D20" s="6">
        <f t="shared" si="2"/>
        <v>204.00000000000003</v>
      </c>
      <c r="E20" s="11">
        <f t="shared" si="5"/>
        <v>6.000000000000001</v>
      </c>
      <c r="F20" s="30">
        <f t="shared" si="1"/>
        <v>0.05374077976817703</v>
      </c>
      <c r="G20" s="33" t="s">
        <v>53</v>
      </c>
      <c r="H20" s="33"/>
      <c r="I20" s="36">
        <f t="shared" si="4"/>
        <v>124.23076923076923</v>
      </c>
    </row>
    <row r="21" spans="1:9" ht="12.75">
      <c r="A21" s="40" t="s">
        <v>27</v>
      </c>
      <c r="B21" s="39"/>
      <c r="C21" s="6">
        <f t="shared" si="0"/>
        <v>19.568910289570294</v>
      </c>
      <c r="D21" s="6">
        <f t="shared" si="2"/>
        <v>238.00000000000003</v>
      </c>
      <c r="E21" s="11">
        <f t="shared" si="5"/>
        <v>7.000000000000001</v>
      </c>
      <c r="F21" s="30">
        <f t="shared" si="1"/>
        <v>0.06326422115895801</v>
      </c>
      <c r="G21" s="32"/>
      <c r="H21" s="32"/>
      <c r="I21" s="36">
        <f t="shared" si="4"/>
        <v>146.24579124579125</v>
      </c>
    </row>
    <row r="22" spans="1:9" ht="12.75">
      <c r="A22" s="21" t="s">
        <v>28</v>
      </c>
      <c r="B22" s="19">
        <v>20</v>
      </c>
      <c r="C22" s="6">
        <f t="shared" si="0"/>
        <v>17.04778983641103</v>
      </c>
      <c r="D22" s="6">
        <f t="shared" si="2"/>
        <v>272</v>
      </c>
      <c r="E22" s="11">
        <f t="shared" si="5"/>
        <v>8</v>
      </c>
      <c r="F22" s="30">
        <f t="shared" si="1"/>
        <v>0.07296137339055794</v>
      </c>
      <c r="G22" s="31" t="s">
        <v>54</v>
      </c>
      <c r="H22" s="32"/>
      <c r="I22" s="36">
        <f t="shared" si="4"/>
        <v>168.66237482117313</v>
      </c>
    </row>
    <row r="23" spans="1:9" ht="12.75">
      <c r="A23" t="s">
        <v>29</v>
      </c>
      <c r="B23" s="5">
        <f>B20*B22/1000</f>
        <v>3000</v>
      </c>
      <c r="C23" s="6">
        <f t="shared" si="0"/>
        <v>15.086918372842716</v>
      </c>
      <c r="D23" s="6">
        <f t="shared" si="2"/>
        <v>306</v>
      </c>
      <c r="E23" s="11">
        <f t="shared" si="5"/>
        <v>9</v>
      </c>
      <c r="F23" s="30">
        <f t="shared" si="1"/>
        <v>0.0828370330265295</v>
      </c>
      <c r="G23" s="32" t="s">
        <v>55</v>
      </c>
      <c r="H23" s="32"/>
      <c r="I23" s="36">
        <f t="shared" si="4"/>
        <v>191.49160801299402</v>
      </c>
    </row>
    <row r="24" spans="3:9" ht="12.75">
      <c r="C24" s="6">
        <f t="shared" si="0"/>
        <v>13.518221201988062</v>
      </c>
      <c r="D24" s="6">
        <f t="shared" si="2"/>
        <v>340</v>
      </c>
      <c r="E24" s="11">
        <f t="shared" si="5"/>
        <v>10</v>
      </c>
      <c r="F24" s="30">
        <f t="shared" si="1"/>
        <v>0.09289617486338797</v>
      </c>
      <c r="G24" s="32" t="s">
        <v>56</v>
      </c>
      <c r="H24" s="32"/>
      <c r="I24" s="36">
        <f t="shared" si="4"/>
        <v>214.7449908925319</v>
      </c>
    </row>
    <row r="25" spans="3:9" ht="12.75">
      <c r="C25" s="6">
        <f t="shared" si="0"/>
        <v>12.234741698561528</v>
      </c>
      <c r="D25" s="6">
        <f t="shared" si="2"/>
        <v>374</v>
      </c>
      <c r="E25" s="11">
        <f t="shared" si="5"/>
        <v>11</v>
      </c>
      <c r="F25" s="30">
        <f t="shared" si="1"/>
        <v>0.10314396028681742</v>
      </c>
      <c r="G25" s="32"/>
      <c r="H25" s="32"/>
      <c r="I25" s="36">
        <f t="shared" si="4"/>
        <v>238.43445486302628</v>
      </c>
    </row>
    <row r="26" spans="1:9" ht="12.75">
      <c r="A26" s="23" t="s">
        <v>35</v>
      </c>
      <c r="B26" s="23"/>
      <c r="C26" s="6">
        <f t="shared" si="0"/>
        <v>11.165175445706083</v>
      </c>
      <c r="D26" s="6">
        <f t="shared" si="2"/>
        <v>408</v>
      </c>
      <c r="E26" s="11">
        <f t="shared" si="5"/>
        <v>12</v>
      </c>
      <c r="F26" s="30">
        <f t="shared" si="1"/>
        <v>0.11358574610244988</v>
      </c>
      <c r="G26" s="31" t="s">
        <v>42</v>
      </c>
      <c r="H26" s="32"/>
      <c r="I26" s="36">
        <f t="shared" si="4"/>
        <v>262.57238307349667</v>
      </c>
    </row>
    <row r="27" spans="1:9" ht="12.75">
      <c r="A27" s="23" t="s">
        <v>36</v>
      </c>
      <c r="B27" s="23"/>
      <c r="C27" s="6">
        <f t="shared" si="0"/>
        <v>10.260157847136092</v>
      </c>
      <c r="D27" s="6">
        <f t="shared" si="2"/>
        <v>442</v>
      </c>
      <c r="E27" s="11">
        <f t="shared" si="5"/>
        <v>13</v>
      </c>
      <c r="F27" s="30">
        <f t="shared" si="1"/>
        <v>0.12422709387296234</v>
      </c>
      <c r="G27" s="32" t="s">
        <v>57</v>
      </c>
      <c r="H27" s="32"/>
      <c r="I27" s="36">
        <f t="shared" si="4"/>
        <v>287.1716320029979</v>
      </c>
    </row>
    <row r="28" spans="1:9" ht="12.75">
      <c r="A28" s="24" t="s">
        <v>37</v>
      </c>
      <c r="B28" s="24"/>
      <c r="C28" s="6">
        <f t="shared" si="0"/>
        <v>9.48442847693324</v>
      </c>
      <c r="D28" s="6">
        <f t="shared" si="2"/>
        <v>476</v>
      </c>
      <c r="E28" s="11">
        <f t="shared" si="5"/>
        <v>14</v>
      </c>
      <c r="F28" s="30">
        <f t="shared" si="1"/>
        <v>0.13507377979568672</v>
      </c>
      <c r="G28" s="32" t="s">
        <v>6</v>
      </c>
      <c r="H28" s="34"/>
      <c r="I28" s="36">
        <f t="shared" si="4"/>
        <v>312.24555429436253</v>
      </c>
    </row>
    <row r="29" spans="1:9" ht="12.75">
      <c r="A29" s="24" t="s">
        <v>38</v>
      </c>
      <c r="B29" s="24"/>
      <c r="C29" s="6">
        <f t="shared" si="0"/>
        <v>8.812129689424106</v>
      </c>
      <c r="D29" s="6">
        <f t="shared" si="2"/>
        <v>510</v>
      </c>
      <c r="E29" s="11">
        <f t="shared" si="5"/>
        <v>15</v>
      </c>
      <c r="F29" s="30">
        <f t="shared" si="1"/>
        <v>0.14613180515759314</v>
      </c>
      <c r="G29" s="32"/>
      <c r="H29" s="34"/>
      <c r="I29" s="36">
        <f t="shared" si="4"/>
        <v>337.80802292263616</v>
      </c>
    </row>
    <row r="30" spans="3:9" ht="12.75">
      <c r="C30" s="6">
        <f t="shared" si="0"/>
        <v>8.223868250353611</v>
      </c>
      <c r="D30" s="6">
        <f t="shared" si="2"/>
        <v>544</v>
      </c>
      <c r="E30" s="11">
        <f t="shared" si="5"/>
        <v>16</v>
      </c>
      <c r="F30" s="30">
        <f t="shared" si="1"/>
        <v>0.1574074074074074</v>
      </c>
      <c r="G30" s="35" t="s">
        <v>30</v>
      </c>
      <c r="H30" s="34"/>
      <c r="I30" s="36">
        <f t="shared" si="4"/>
        <v>363.87345679012344</v>
      </c>
    </row>
    <row r="31" spans="1:9" ht="12.75">
      <c r="A31" s="29"/>
      <c r="B31" s="29"/>
      <c r="C31" s="6">
        <f>$G$3*(($B$5*$A$5)/($B$5-$A$5))*(1/D31-($B$5+$A$5)/(2*$B$5*$A$5))</f>
        <v>7.704814039409056</v>
      </c>
      <c r="D31" s="6">
        <f>$D$3*E31</f>
        <v>578</v>
      </c>
      <c r="E31" s="11">
        <f>E30+1</f>
        <v>17</v>
      </c>
      <c r="F31" s="30">
        <f>IF($A$5&gt;D31,(1/($A$5/D31-1)),(0))</f>
        <v>0.16890707188778492</v>
      </c>
      <c r="G31" s="32" t="s">
        <v>31</v>
      </c>
      <c r="H31" s="32"/>
      <c r="I31" s="24" t="s">
        <v>17</v>
      </c>
    </row>
    <row r="32" spans="1:9" ht="12.75">
      <c r="A32" s="45" t="s">
        <v>7</v>
      </c>
      <c r="F32" s="22" t="s">
        <v>34</v>
      </c>
      <c r="H32" t="s">
        <v>58</v>
      </c>
      <c r="I32" t="s">
        <v>60</v>
      </c>
    </row>
    <row r="33" spans="1:9" ht="12.75">
      <c r="A33" s="25" t="s">
        <v>0</v>
      </c>
      <c r="B33" s="25"/>
      <c r="C33" s="26"/>
      <c r="D33" s="26"/>
      <c r="E33" s="26"/>
      <c r="F33" s="27"/>
      <c r="G33" s="25"/>
      <c r="H33" s="25"/>
      <c r="I33" s="25"/>
    </row>
    <row r="34" spans="1:9" ht="12.75">
      <c r="A34" s="28" t="s">
        <v>1</v>
      </c>
      <c r="B34" s="25"/>
      <c r="C34" s="26"/>
      <c r="D34" s="26"/>
      <c r="E34" s="26"/>
      <c r="F34" s="27"/>
      <c r="G34" s="25"/>
      <c r="H34" s="25"/>
      <c r="I34" s="25"/>
    </row>
    <row r="35" spans="1:9" ht="12.75">
      <c r="A35" s="25" t="s">
        <v>2</v>
      </c>
      <c r="B35" s="25"/>
      <c r="C35" s="26"/>
      <c r="D35" s="26"/>
      <c r="E35" s="26"/>
      <c r="F35" s="27"/>
      <c r="G35" s="25"/>
      <c r="H35" s="25"/>
      <c r="I35" s="25"/>
    </row>
  </sheetData>
  <hyperlinks>
    <hyperlink ref="A32" r:id="rId1" display="http://www.kiwizone.com/stereo"/>
  </hyperlinks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 Wattie</cp:lastModifiedBy>
  <dcterms:created xsi:type="dcterms:W3CDTF">2006-08-06T01:47:06Z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