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65016" windowWidth="19460" windowHeight="13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<sst xmlns="http://schemas.openxmlformats.org/spreadsheetml/2006/main" count="142" uniqueCount="122">
  <si>
    <t>image at 2 meters using 50mm</t>
  </si>
  <si>
    <t>projection lens.</t>
  </si>
  <si>
    <t>http://www.kiwizone.org/stereo</t>
  </si>
  <si>
    <t>1/</t>
  </si>
  <si>
    <t>Fractional deviation</t>
  </si>
  <si>
    <t>on final 3D pair:</t>
  </si>
  <si>
    <t>Pixels out of 1024:</t>
  </si>
  <si>
    <r>
      <t>stereo pairs:</t>
    </r>
    <r>
      <rPr>
        <sz val="10"/>
        <rFont val="Tahoma"/>
        <family val="0"/>
      </rPr>
      <t xml:space="preserve"> 1.2mm</t>
    </r>
  </si>
  <si>
    <r>
      <t>anaglyph</t>
    </r>
    <r>
      <rPr>
        <sz val="10"/>
        <rFont val="Tahoma"/>
        <family val="0"/>
      </rPr>
      <t xml:space="preserve"> up to 1.8mm</t>
    </r>
  </si>
  <si>
    <r>
      <t>experts:</t>
    </r>
    <r>
      <rPr>
        <sz val="10"/>
        <rFont val="Tahoma"/>
        <family val="0"/>
      </rPr>
      <t xml:space="preserve"> 5 to max of 6.8</t>
    </r>
  </si>
  <si>
    <r>
      <t>"orthostereo:"</t>
    </r>
    <r>
      <rPr>
        <sz val="10"/>
        <rFont val="Tahoma"/>
        <family val="0"/>
      </rPr>
      <t xml:space="preserve"> 1.65mm with</t>
    </r>
  </si>
  <si>
    <t>50mm lens. View projected</t>
  </si>
  <si>
    <r>
      <t>Linear Parallax</t>
    </r>
    <r>
      <rPr>
        <sz val="10"/>
        <rFont val="Tahoma"/>
        <family val="0"/>
      </rPr>
      <t>:</t>
    </r>
  </si>
  <si>
    <t>N = BF/P + F/2</t>
  </si>
  <si>
    <t>M = 1/(B/P - 0.5)</t>
  </si>
  <si>
    <t>M = F/(N-F)</t>
  </si>
  <si>
    <t>balances:</t>
  </si>
  <si>
    <t>and so</t>
  </si>
  <si>
    <t>Version 2.3</t>
  </si>
  <si>
    <t>O6O811</t>
  </si>
  <si>
    <t>John Wattie FRACR</t>
  </si>
  <si>
    <t>Camera Screen Height:</t>
  </si>
  <si>
    <t>Sony V3: 37mm</t>
  </si>
  <si>
    <r>
      <t>Quality Control:</t>
    </r>
    <r>
      <rPr>
        <sz val="10"/>
        <rFont val="Tahoma"/>
        <family val="0"/>
      </rPr>
      <t xml:space="preserve"> The spreadsheet is locked. If you unlock it, the formula cells can be corrupted by accident.</t>
    </r>
  </si>
  <si>
    <t>Save a locked copy. If you want to make changes, unlock and assign a different name. Check against the locked copy if you suspect errors.</t>
  </si>
  <si>
    <r>
      <t>focal length</t>
    </r>
    <r>
      <rPr>
        <sz val="10"/>
        <rFont val="Tahoma"/>
        <family val="0"/>
      </rPr>
      <t>. Enter the</t>
    </r>
  </si>
  <si>
    <r>
      <t>Zoom factor</t>
    </r>
    <r>
      <rPr>
        <sz val="10"/>
        <rFont val="Tahoma"/>
        <family val="0"/>
      </rPr>
      <t xml:space="preserve"> reads out</t>
    </r>
  </si>
  <si>
    <t>Frozen Mag</t>
  </si>
  <si>
    <t>reduces</t>
  </si>
  <si>
    <t>(whose</t>
  </si>
  <si>
    <t>before)</t>
  </si>
  <si>
    <t>Nearest</t>
  </si>
  <si>
    <t>Focal</t>
  </si>
  <si>
    <t>Zoom</t>
  </si>
  <si>
    <t>Smallest</t>
  </si>
  <si>
    <t>Fixed</t>
  </si>
  <si>
    <t>Parallax</t>
  </si>
  <si>
    <t>Distance</t>
  </si>
  <si>
    <t>Length</t>
  </si>
  <si>
    <t>Factor</t>
  </si>
  <si>
    <t>Lens F</t>
  </si>
  <si>
    <t>Base</t>
  </si>
  <si>
    <t>meters</t>
  </si>
  <si>
    <t>mm</t>
  </si>
  <si>
    <t>3D photography</t>
  </si>
  <si>
    <t>Computes nearest distance</t>
  </si>
  <si>
    <t>when furthest is infinity</t>
  </si>
  <si>
    <t>starting with above 3 factors</t>
  </si>
  <si>
    <t>Digital cameras: use the</t>
  </si>
  <si>
    <t>35mm equivalent</t>
  </si>
  <si>
    <t>wide angle setting in</t>
  </si>
  <si>
    <t>"Smallest lens F"</t>
  </si>
  <si>
    <t>on Sony V3 screen. Not</t>
  </si>
  <si>
    <t>all cameras are so helpful!</t>
  </si>
  <si>
    <t>Camera</t>
  </si>
  <si>
    <t>screen</t>
  </si>
  <si>
    <t>height, mm</t>
  </si>
  <si>
    <t>Mag on</t>
  </si>
  <si>
    <t>camera</t>
  </si>
  <si>
    <t>Object</t>
  </si>
  <si>
    <t>height</t>
  </si>
  <si>
    <t>Height</t>
  </si>
  <si>
    <t>on screen</t>
  </si>
  <si>
    <t>35mm film</t>
  </si>
  <si>
    <t>base</t>
  </si>
  <si>
    <t xml:space="preserve">the </t>
  </si>
  <si>
    <t>Table</t>
  </si>
  <si>
    <t>of</t>
  </si>
  <si>
    <t>various</t>
  </si>
  <si>
    <t xml:space="preserve">bases </t>
  </si>
  <si>
    <t>showing</t>
  </si>
  <si>
    <t>how</t>
  </si>
  <si>
    <t>because</t>
  </si>
  <si>
    <t>the</t>
  </si>
  <si>
    <t>nearest</t>
  </si>
  <si>
    <t>allowable</t>
  </si>
  <si>
    <t>distance</t>
  </si>
  <si>
    <t>Known</t>
  </si>
  <si>
    <t>of an</t>
  </si>
  <si>
    <t>object</t>
  </si>
  <si>
    <t>placed</t>
  </si>
  <si>
    <t>at</t>
  </si>
  <si>
    <t>distance.</t>
  </si>
  <si>
    <t>e.g. a</t>
  </si>
  <si>
    <t>man</t>
  </si>
  <si>
    <t>1.8 meters</t>
  </si>
  <si>
    <t>tall</t>
  </si>
  <si>
    <t>The</t>
  </si>
  <si>
    <t>is</t>
  </si>
  <si>
    <t>smaller</t>
  </si>
  <si>
    <t>on the</t>
  </si>
  <si>
    <t>view</t>
  </si>
  <si>
    <t>entered</t>
  </si>
  <si>
    <t>These</t>
  </si>
  <si>
    <t>heights</t>
  </si>
  <si>
    <t>in mm</t>
  </si>
  <si>
    <t>of your</t>
  </si>
  <si>
    <t>viewing</t>
  </si>
  <si>
    <t>screen,</t>
  </si>
  <si>
    <t>Magnification</t>
  </si>
  <si>
    <t>from'</t>
  </si>
  <si>
    <t>stereo</t>
  </si>
  <si>
    <t>a fixed</t>
  </si>
  <si>
    <t>can be</t>
  </si>
  <si>
    <t>used to</t>
  </si>
  <si>
    <t>predict</t>
  </si>
  <si>
    <t>imaged</t>
  </si>
  <si>
    <t>you</t>
  </si>
  <si>
    <t>have</t>
  </si>
  <si>
    <t>image</t>
  </si>
  <si>
    <t>little</t>
  </si>
  <si>
    <t>increasing</t>
  </si>
  <si>
    <t>Mag.</t>
  </si>
  <si>
    <t>is frozen</t>
  </si>
  <si>
    <t>the frozen</t>
  </si>
  <si>
    <t>Frozen</t>
  </si>
  <si>
    <t xml:space="preserve">mag, </t>
  </si>
  <si>
    <t>from</t>
  </si>
  <si>
    <t>telephoto</t>
  </si>
  <si>
    <t>rising</t>
  </si>
  <si>
    <t>reducing</t>
  </si>
  <si>
    <t>mag.</t>
  </si>
</sst>
</file>

<file path=xl/styles.xml><?xml version="1.0" encoding="utf-8"?>
<styleSheet xmlns="http://schemas.openxmlformats.org/spreadsheetml/2006/main">
  <numFmts count="137">
    <numFmt numFmtId="5" formatCode="&quot;$NZ&quot;#,##0_);\(&quot;$NZ&quot;#,##0\)"/>
    <numFmt numFmtId="6" formatCode="&quot;$NZ&quot;#,##0_);[Red]\(&quot;$NZ&quot;#,##0\)"/>
    <numFmt numFmtId="7" formatCode="&quot;$NZ&quot;#,##0.00_);\(&quot;$NZ&quot;#,##0.00\)"/>
    <numFmt numFmtId="8" formatCode="&quot;$NZ&quot;#,##0.00_);[Red]\(&quot;$NZ&quot;#,##0.00\)"/>
    <numFmt numFmtId="42" formatCode="_(&quot;$NZ&quot;* #,##0_);_(&quot;$NZ&quot;* \(#,##0\);_(&quot;$NZ&quot;* &quot;-&quot;_);_(@_)"/>
    <numFmt numFmtId="41" formatCode="_(* #,##0_);_(* \(#,##0\);_(* &quot;-&quot;_);_(@_)"/>
    <numFmt numFmtId="44" formatCode="_(&quot;$NZ&quot;* #,##0.00_);_(&quot;$NZ&quot;* \(#,##0.00\);_(&quot;$NZ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;\(0.00\)"/>
    <numFmt numFmtId="171" formatCode="0_);\(0\)"/>
    <numFmt numFmtId="172" formatCode="m/d"/>
    <numFmt numFmtId="173" formatCode="mm/dd/yy"/>
    <numFmt numFmtId="174" formatCode="dd\-mmm\-yy"/>
    <numFmt numFmtId="175" formatCode="mmmm\-yy"/>
    <numFmt numFmtId="176" formatCode="mmmm\ d\,\ yyyy"/>
    <numFmt numFmtId="177" formatCode="m/d/yy\ h:mm\ AM/PM"/>
    <numFmt numFmtId="178" formatCode="#\ ???/???"/>
    <numFmt numFmtId="179" formatCode="0.E+00"/>
    <numFmt numFmtId="180" formatCode="yyyy/m/d\ h:mm\ AM/PM"/>
    <numFmt numFmtId="181" formatCode="yy\-mm\-dd"/>
    <numFmt numFmtId="182" formatCode="d\.m"/>
    <numFmt numFmtId="183" formatCode="d\.m\.yy"/>
    <numFmt numFmtId="184" formatCode="d\.\ mmm"/>
    <numFmt numFmtId="185" formatCode="d\.\ mmm\ yy"/>
    <numFmt numFmtId="186" formatCode="mmmm\ yy"/>
    <numFmt numFmtId="187" formatCode="d\.\ mmmm\ yyyy"/>
    <numFmt numFmtId="188" formatCode="d\.m\.yy\ h:mm\ AM/PM"/>
    <numFmt numFmtId="189" formatCode="d\.m\.yy\ h:mm"/>
    <numFmt numFmtId="190" formatCode="dd\ mm\ yy"/>
    <numFmt numFmtId="191" formatCode="d/m"/>
    <numFmt numFmtId="192" formatCode="d\ mmmm\ yyyy"/>
    <numFmt numFmtId="193" formatCode="d/m/yy\ h:mm\ AM/PM"/>
    <numFmt numFmtId="194" formatCode="d\ \d\e\ mmmm\ \d\e\ yyyy"/>
    <numFmt numFmtId="195" formatCode="&quot;$&quot;#,##0.00"/>
    <numFmt numFmtId="196" formatCode="&quot;$&quot;#,##0"/>
    <numFmt numFmtId="197" formatCode="yyyy/m/d"/>
    <numFmt numFmtId="198" formatCode="yyyy/m"/>
    <numFmt numFmtId="199" formatCode="dddd"/>
    <numFmt numFmtId="200" formatCode="ddd"/>
    <numFmt numFmtId="201" formatCode="AM/PM\ h:mm"/>
    <numFmt numFmtId="202" formatCode="AM/PM\ h:mm:ss"/>
    <numFmt numFmtId="203" formatCode="yy/m/d"/>
    <numFmt numFmtId="204" formatCode="yy&quot;-&quot;m&quot;-&quot;d\ h:mm\ AM/PM"/>
    <numFmt numFmtId="205" formatCode="yy&quot;-&quot;m&quot;-&quot;d\ h:mm"/>
    <numFmt numFmtId="206" formatCode="yy&quot;/&quot;m&quot;/&quot;d"/>
    <numFmt numFmtId="207" formatCode="yyyy&quot;-&quot;m&quot;-&quot;d"/>
    <numFmt numFmtId="208" formatCode="m&quot;/&quot;d\ &quot;/&quot;yy"/>
    <numFmt numFmtId="209" formatCode="mm&quot;/&quot;dd\ &quot;/&quot;yy"/>
    <numFmt numFmtId="210" formatCode="d&quot;-&quot;mmm"/>
    <numFmt numFmtId="211" formatCode="d&quot;-&quot;mmm&quot;-&quot;yy"/>
    <numFmt numFmtId="212" formatCode="dd&quot;-&quot;mmm&quot;-&quot;yy"/>
    <numFmt numFmtId="213" formatCode="mmm&quot;-&quot;yy"/>
    <numFmt numFmtId="214" formatCode="mmmm&quot;-&quot;yy"/>
    <numFmt numFmtId="215" formatCode="d\-m"/>
    <numFmt numFmtId="216" formatCode="d\-mm\-yy"/>
    <numFmt numFmtId="217" formatCode="d\-mm\-yy\ h:mm\ AM/PM"/>
    <numFmt numFmtId="218" formatCode="d\-mm\-yy\ h:mm"/>
    <numFmt numFmtId="219" formatCode="yyyy\-mm\-dd"/>
    <numFmt numFmtId="220" formatCode="yyyy\.mm\.dd"/>
    <numFmt numFmtId="221" formatCode="mmmm\ yyyy"/>
    <numFmt numFmtId="222" formatCode="d/m\ yyyy"/>
    <numFmt numFmtId="223" formatCode="dd\-mm\-yy\ hh:mm:ss"/>
    <numFmt numFmtId="224" formatCode="yyyy\-mm\-dd\ hh:m"/>
    <numFmt numFmtId="225" formatCode="yyyy\-mm\-dd\ hh:mm:ss"/>
    <numFmt numFmtId="226" formatCode="dd\.mm\.yyyy"/>
    <numFmt numFmtId="227" formatCode="d\.m\.yyyy"/>
    <numFmt numFmtId="228" formatCode="dd/mm\ yyyy"/>
    <numFmt numFmtId="229" formatCode="dd/mm\ yy"/>
    <numFmt numFmtId="230" formatCode="d/m\ yy"/>
    <numFmt numFmtId="231" formatCode="dd/mm"/>
    <numFmt numFmtId="232" formatCode="dd/mm/yyyy\ h:mm\ AM/PM"/>
    <numFmt numFmtId="233" formatCode="yy\-mm\-dd\ hh:mm"/>
    <numFmt numFmtId="234" formatCode="d/m\ \-yy"/>
    <numFmt numFmtId="235" formatCode="&quot;den &quot;\ d\ mmmm\ yyyy"/>
    <numFmt numFmtId="236" formatCode="d\ mmmm\ \-yy"/>
    <numFmt numFmtId="237" formatCode="d\ mmm\-yy"/>
    <numFmt numFmtId="238" formatCode="d\ mmmm"/>
    <numFmt numFmtId="239" formatCode="d\ mmm"/>
    <numFmt numFmtId="240" formatCode="mmmm\ \-yy"/>
    <numFmt numFmtId="241" formatCode="yyyy"/>
    <numFmt numFmtId="242" formatCode="mmmm"/>
    <numFmt numFmtId="243" formatCode="&quot;kl &quot;hh:mm"/>
    <numFmt numFmtId="244" formatCode="&quot;kl &quot;hh:mm:ss"/>
    <numFmt numFmtId="245" formatCode="d/m/yyyy"/>
    <numFmt numFmtId="246" formatCode="d\.\ mmmm\t\a\ yyyy"/>
    <numFmt numFmtId="247" formatCode="d/m\."/>
    <numFmt numFmtId="248" formatCode="d\-mmm\."/>
    <numFmt numFmtId="249" formatCode="d/mmm/yy"/>
    <numFmt numFmtId="250" formatCode="d\.mmmm\ yyyy"/>
    <numFmt numFmtId="251" formatCode="d/\ m\."/>
    <numFmt numFmtId="252" formatCode="d/\ m/\ yy"/>
    <numFmt numFmtId="253" formatCode="d/\ mmm\."/>
    <numFmt numFmtId="254" formatCode="d/\ mmm/\ yy"/>
    <numFmt numFmtId="255" formatCode="d/\ mmmm\,\ yyyy"/>
    <numFmt numFmtId="256" formatCode="d/\ m/\ yy\ hh:mm"/>
    <numFmt numFmtId="257" formatCode="yyyy/\ m/\ d\."/>
    <numFmt numFmtId="258" formatCode="yyyy/mm/dd"/>
    <numFmt numFmtId="259" formatCode="yyyy/\ mmm/\ d\."/>
    <numFmt numFmtId="260" formatCode="yyyy/mmm/d"/>
    <numFmt numFmtId="261" formatCode="mmmm\ d\."/>
    <numFmt numFmtId="262" formatCode="yyyy/\ mmmm"/>
    <numFmt numFmtId="263" formatCode="yyyy/\ mmmm\ d\."/>
    <numFmt numFmtId="264" formatCode="yyyy\.\ m\.\ d\.\ h:mm\ AM/PM"/>
    <numFmt numFmtId="265" formatCode="yyyy\.\ m\.\ d\.\ h:mm"/>
    <numFmt numFmtId="266" formatCode="mmm/\ d\."/>
    <numFmt numFmtId="267" formatCode="yy\ mm\ dd"/>
    <numFmt numFmtId="268" formatCode="yy\.mm\.dd"/>
    <numFmt numFmtId="269" formatCode="h\ &quot;óra&quot;\ m\ &quot;perc&quot;\ AM/PM"/>
    <numFmt numFmtId="270" formatCode="h\ &quot;óra&quot;\ m\ &quot;perc&quot;"/>
    <numFmt numFmtId="271" formatCode="h\ &quot;óra&quot;\ m\ &quot;perckor&quot;\ AM/PM"/>
    <numFmt numFmtId="272" formatCode="d/mm"/>
    <numFmt numFmtId="273" formatCode="d/mm/yy"/>
    <numFmt numFmtId="274" formatCode="d\ mmmm\,\ yyyy"/>
    <numFmt numFmtId="275" formatCode="d\ mmmm\ yy"/>
    <numFmt numFmtId="276" formatCode="dd\ mmmm\ yy"/>
    <numFmt numFmtId="277" formatCode="d\ mmmm\ yyyy\ h:mm"/>
    <numFmt numFmtId="278" formatCode="d\ mmm\ yy"/>
    <numFmt numFmtId="279" formatCode="dd\ mmm\ yy"/>
    <numFmt numFmtId="280" formatCode="dd/mm/yy\ h:mm\ AM/PM"/>
    <numFmt numFmtId="281" formatCode="d\-mmmm"/>
    <numFmt numFmtId="282" formatCode="d\-mmmm\-yy"/>
    <numFmt numFmtId="283" formatCode="dd\-mmmm\-yy"/>
    <numFmt numFmtId="284" formatCode="dd/mm/yy"/>
    <numFmt numFmtId="285" formatCode="hh:mm"/>
    <numFmt numFmtId="286" formatCode="d/mmm"/>
    <numFmt numFmtId="287" formatCode="mm/dd"/>
    <numFmt numFmtId="288" formatCode="hh:mm:ss"/>
    <numFmt numFmtId="289" formatCode="0.00000000"/>
    <numFmt numFmtId="290" formatCode="0.0000"/>
    <numFmt numFmtId="291" formatCode="0.0"/>
    <numFmt numFmtId="292" formatCode="0.0000000000000000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i/>
      <sz val="10"/>
      <color indexed="8"/>
      <name val="Verdana"/>
      <family val="0"/>
    </font>
    <font>
      <b/>
      <sz val="10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0"/>
      <name val="Tahoma"/>
      <family val="0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Alignment="1">
      <alignment/>
    </xf>
    <xf numFmtId="289" fontId="0" fillId="0" borderId="0" xfId="0" applyNumberFormat="1" applyAlignment="1">
      <alignment/>
    </xf>
    <xf numFmtId="29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10" fillId="3" borderId="0" xfId="0" applyFont="1" applyFill="1" applyAlignment="1">
      <alignment/>
    </xf>
    <xf numFmtId="0" fontId="8" fillId="0" borderId="0" xfId="20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2" fontId="10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289" fontId="10" fillId="4" borderId="0" xfId="0" applyNumberFormat="1" applyFont="1" applyFill="1" applyAlignment="1">
      <alignment horizontal="center" vertical="center"/>
    </xf>
    <xf numFmtId="290" fontId="10" fillId="4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/>
    </xf>
    <xf numFmtId="2" fontId="5" fillId="7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10" fillId="9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4" fillId="1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89" fontId="0" fillId="4" borderId="0" xfId="0" applyNumberFormat="1" applyFill="1" applyAlignment="1">
      <alignment/>
    </xf>
    <xf numFmtId="290" fontId="10" fillId="4" borderId="0" xfId="0" applyNumberFormat="1" applyFont="1" applyFill="1" applyAlignment="1">
      <alignment horizontal="center"/>
    </xf>
    <xf numFmtId="0" fontId="6" fillId="11" borderId="1" xfId="0" applyFont="1" applyFill="1" applyBorder="1" applyAlignment="1" applyProtection="1">
      <alignment horizontal="left"/>
      <protection locked="0"/>
    </xf>
    <xf numFmtId="0" fontId="6" fillId="11" borderId="2" xfId="0" applyFont="1" applyFill="1" applyBorder="1" applyAlignment="1" applyProtection="1">
      <alignment horizontal="left"/>
      <protection locked="0"/>
    </xf>
    <xf numFmtId="0" fontId="6" fillId="11" borderId="3" xfId="0" applyFont="1" applyFill="1" applyBorder="1" applyAlignment="1" applyProtection="1">
      <alignment horizontal="left"/>
      <protection locked="0"/>
    </xf>
    <xf numFmtId="0" fontId="0" fillId="12" borderId="4" xfId="0" applyFill="1" applyBorder="1" applyAlignment="1" applyProtection="1">
      <alignment/>
      <protection locked="0"/>
    </xf>
    <xf numFmtId="0" fontId="0" fillId="9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0" fillId="13" borderId="0" xfId="0" applyFont="1" applyFill="1" applyAlignment="1">
      <alignment horizontal="right"/>
    </xf>
    <xf numFmtId="0" fontId="10" fillId="13" borderId="0" xfId="0" applyFont="1" applyFill="1" applyAlignment="1">
      <alignment/>
    </xf>
    <xf numFmtId="0" fontId="0" fillId="13" borderId="0" xfId="0" applyFill="1" applyAlignment="1">
      <alignment/>
    </xf>
    <xf numFmtId="1" fontId="10" fillId="13" borderId="0" xfId="0" applyNumberFormat="1" applyFont="1" applyFill="1" applyAlignment="1">
      <alignment horizontal="left"/>
    </xf>
    <xf numFmtId="0" fontId="10" fillId="6" borderId="0" xfId="0" applyFont="1" applyFill="1" applyAlignment="1">
      <alignment/>
    </xf>
    <xf numFmtId="0" fontId="0" fillId="0" borderId="0" xfId="0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10" fillId="9" borderId="0" xfId="0" applyFont="1" applyFill="1" applyAlignment="1">
      <alignment/>
    </xf>
    <xf numFmtId="289" fontId="0" fillId="13" borderId="0" xfId="0" applyNumberFormat="1" applyFill="1" applyAlignment="1">
      <alignment/>
    </xf>
    <xf numFmtId="289" fontId="0" fillId="14" borderId="0" xfId="0" applyNumberFormat="1" applyFill="1" applyAlignment="1">
      <alignment/>
    </xf>
    <xf numFmtId="0" fontId="5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0" fillId="8" borderId="0" xfId="0" applyFont="1" applyFill="1" applyAlignment="1">
      <alignment/>
    </xf>
    <xf numFmtId="0" fontId="0" fillId="8" borderId="0" xfId="0" applyFill="1" applyAlignment="1">
      <alignment/>
    </xf>
    <xf numFmtId="289" fontId="0" fillId="8" borderId="0" xfId="0" applyNumberFormat="1" applyFill="1" applyAlignment="1">
      <alignment/>
    </xf>
    <xf numFmtId="290" fontId="0" fillId="8" borderId="0" xfId="0" applyNumberFormat="1" applyFill="1" applyAlignment="1">
      <alignment/>
    </xf>
    <xf numFmtId="0" fontId="10" fillId="6" borderId="0" xfId="0" applyFont="1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izone.org/stere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20">
      <selection activeCell="Q36" sqref="Q36"/>
    </sheetView>
  </sheetViews>
  <sheetFormatPr defaultColWidth="11.421875" defaultRowHeight="12.75"/>
  <cols>
    <col min="1" max="1" width="10.8515625" style="0" customWidth="1"/>
    <col min="2" max="3" width="7.140625" style="0" customWidth="1"/>
    <col min="4" max="4" width="9.00390625" style="0" customWidth="1"/>
    <col min="5" max="5" width="6.421875" style="0" customWidth="1"/>
    <col min="6" max="6" width="16.140625" style="0" customWidth="1"/>
    <col min="7" max="7" width="1.57421875" style="0" customWidth="1"/>
    <col min="8" max="9" width="10.421875" style="0" bestFit="1" customWidth="1"/>
    <col min="10" max="10" width="8.00390625" style="0" customWidth="1"/>
    <col min="11" max="11" width="12.140625" style="2" customWidth="1"/>
    <col min="12" max="12" width="11.57421875" style="3" customWidth="1"/>
    <col min="14" max="16384" width="10.421875" style="0" bestFit="1" customWidth="1"/>
  </cols>
  <sheetData>
    <row r="1" spans="1:14" ht="12.75">
      <c r="A1" s="15" t="s">
        <v>31</v>
      </c>
      <c r="B1" s="15" t="s">
        <v>32</v>
      </c>
      <c r="C1" s="15" t="s">
        <v>33</v>
      </c>
      <c r="D1" s="15" t="s">
        <v>34</v>
      </c>
      <c r="E1" s="15" t="s">
        <v>35</v>
      </c>
      <c r="F1" s="15" t="s">
        <v>36</v>
      </c>
      <c r="G1" s="16"/>
      <c r="H1" s="16" t="s">
        <v>115</v>
      </c>
      <c r="I1" s="16" t="s">
        <v>54</v>
      </c>
      <c r="J1" s="16" t="s">
        <v>41</v>
      </c>
      <c r="K1" s="17" t="s">
        <v>27</v>
      </c>
      <c r="L1" s="18" t="s">
        <v>57</v>
      </c>
      <c r="M1" s="16" t="s">
        <v>59</v>
      </c>
      <c r="N1" s="16" t="s">
        <v>61</v>
      </c>
    </row>
    <row r="2" spans="1:14" ht="12.75">
      <c r="A2" s="15" t="s">
        <v>37</v>
      </c>
      <c r="B2" s="15" t="s">
        <v>38</v>
      </c>
      <c r="C2" s="15" t="s">
        <v>39</v>
      </c>
      <c r="D2" s="15" t="s">
        <v>40</v>
      </c>
      <c r="E2" s="15" t="s">
        <v>41</v>
      </c>
      <c r="F2" s="15"/>
      <c r="G2" s="16"/>
      <c r="H2" s="16" t="s">
        <v>112</v>
      </c>
      <c r="I2" s="16" t="s">
        <v>55</v>
      </c>
      <c r="J2" s="16" t="s">
        <v>43</v>
      </c>
      <c r="K2" s="17" t="s">
        <v>63</v>
      </c>
      <c r="L2" s="18" t="s">
        <v>58</v>
      </c>
      <c r="M2" s="16" t="s">
        <v>60</v>
      </c>
      <c r="N2" s="16" t="s">
        <v>62</v>
      </c>
    </row>
    <row r="3" spans="1:14" ht="12.75">
      <c r="A3" s="27" t="s">
        <v>42</v>
      </c>
      <c r="B3" s="27" t="s">
        <v>43</v>
      </c>
      <c r="C3" s="27"/>
      <c r="D3" s="7" t="s">
        <v>43</v>
      </c>
      <c r="E3" s="7" t="s">
        <v>43</v>
      </c>
      <c r="F3" s="7" t="s">
        <v>43</v>
      </c>
      <c r="G3" s="7"/>
      <c r="H3" s="7"/>
      <c r="I3" s="8" t="s">
        <v>56</v>
      </c>
      <c r="J3" s="7"/>
      <c r="K3" s="28"/>
      <c r="L3" s="29" t="s">
        <v>55</v>
      </c>
      <c r="M3" s="7" t="s">
        <v>42</v>
      </c>
      <c r="N3" s="7" t="s">
        <v>43</v>
      </c>
    </row>
    <row r="4" spans="1:14" ht="12.75">
      <c r="A4" s="20">
        <f>(($E$4*B4/$F$4)+B4/2)/1000</f>
        <v>1.9946969696969696</v>
      </c>
      <c r="B4" s="21">
        <f>C4*D4</f>
        <v>50</v>
      </c>
      <c r="C4" s="26">
        <v>1</v>
      </c>
      <c r="D4" s="30">
        <v>50</v>
      </c>
      <c r="E4" s="31">
        <v>65</v>
      </c>
      <c r="F4" s="32">
        <v>1.65</v>
      </c>
      <c r="H4" s="22">
        <f>B4/(A4*1000-B4)</f>
        <v>0.025710946630307752</v>
      </c>
      <c r="I4" s="33">
        <v>37</v>
      </c>
      <c r="J4" s="5">
        <f>E4</f>
        <v>65</v>
      </c>
      <c r="K4" s="45">
        <f>1/(J4/$F$4-0.5)</f>
        <v>0.02571094663030775</v>
      </c>
      <c r="L4" s="46">
        <f>K4*$I$4/24</f>
        <v>0.03963770938839111</v>
      </c>
      <c r="M4" s="33">
        <v>1.8</v>
      </c>
      <c r="N4" s="9">
        <f>$M$4*L4*1000</f>
        <v>71.34787689910401</v>
      </c>
    </row>
    <row r="5" spans="1:14" ht="12.75">
      <c r="A5" s="20">
        <f aca="true" t="shared" si="0" ref="A5:A46">(($E$4*B5/$F$4)+B5/2)/1000</f>
        <v>2.393636363636364</v>
      </c>
      <c r="B5" s="21">
        <f aca="true" t="shared" si="1" ref="B5:B46">C5*$D$4</f>
        <v>60</v>
      </c>
      <c r="C5" s="26">
        <f aca="true" t="shared" si="2" ref="C5:C29">C4+0.2</f>
        <v>1.2</v>
      </c>
      <c r="H5" s="22">
        <f aca="true" t="shared" si="3" ref="H5:H46">B5/(A5*1000-B5)</f>
        <v>0.02571094663030775</v>
      </c>
      <c r="I5" s="10"/>
      <c r="J5" s="5">
        <f aca="true" t="shared" si="4" ref="J5:J21">J4+10</f>
        <v>75</v>
      </c>
      <c r="K5" s="45">
        <f aca="true" t="shared" si="5" ref="K5:K46">1/(J5/$F$4-0.5)</f>
        <v>0.022244691607684528</v>
      </c>
      <c r="L5" s="46">
        <f aca="true" t="shared" si="6" ref="L5:L46">K5*$I$4/24</f>
        <v>0.03429389956184698</v>
      </c>
      <c r="M5" s="7"/>
      <c r="N5" s="9">
        <f aca="true" t="shared" si="7" ref="N5:N46">$M$4*L5*1000</f>
        <v>61.72901921132456</v>
      </c>
    </row>
    <row r="6" spans="1:14" ht="12.75">
      <c r="A6" s="20">
        <f t="shared" si="0"/>
        <v>2.7925757575757575</v>
      </c>
      <c r="B6" s="21">
        <f t="shared" si="1"/>
        <v>70</v>
      </c>
      <c r="C6" s="26">
        <f t="shared" si="2"/>
        <v>1.4</v>
      </c>
      <c r="D6" s="37" t="s">
        <v>4</v>
      </c>
      <c r="E6" s="38"/>
      <c r="F6" s="38"/>
      <c r="H6" s="22">
        <f t="shared" si="3"/>
        <v>0.025710946630307752</v>
      </c>
      <c r="I6" s="14" t="s">
        <v>61</v>
      </c>
      <c r="J6" s="5">
        <f t="shared" si="4"/>
        <v>85</v>
      </c>
      <c r="K6" s="45">
        <f t="shared" si="5"/>
        <v>0.019602019602019603</v>
      </c>
      <c r="L6" s="46">
        <f t="shared" si="6"/>
        <v>0.03021978021978022</v>
      </c>
      <c r="M6" s="12" t="s">
        <v>77</v>
      </c>
      <c r="N6" s="9">
        <f t="shared" si="7"/>
        <v>54.395604395604394</v>
      </c>
    </row>
    <row r="7" spans="1:14" ht="12.75">
      <c r="A7" s="20">
        <f t="shared" si="0"/>
        <v>3.1915151515151514</v>
      </c>
      <c r="B7" s="21">
        <f t="shared" si="1"/>
        <v>80</v>
      </c>
      <c r="C7" s="26">
        <f t="shared" si="2"/>
        <v>1.5999999999999999</v>
      </c>
      <c r="D7" s="37" t="s">
        <v>5</v>
      </c>
      <c r="E7" s="37"/>
      <c r="F7" s="37"/>
      <c r="H7" s="22">
        <f t="shared" si="3"/>
        <v>0.025710946630307752</v>
      </c>
      <c r="I7" s="14" t="s">
        <v>95</v>
      </c>
      <c r="J7" s="5">
        <f t="shared" si="4"/>
        <v>95</v>
      </c>
      <c r="K7" s="45">
        <f t="shared" si="5"/>
        <v>0.01752057340058402</v>
      </c>
      <c r="L7" s="46">
        <f t="shared" si="6"/>
        <v>0.027010883992567028</v>
      </c>
      <c r="M7" s="12" t="s">
        <v>60</v>
      </c>
      <c r="N7" s="9">
        <f t="shared" si="7"/>
        <v>48.61959118662065</v>
      </c>
    </row>
    <row r="8" spans="1:14" ht="12.75">
      <c r="A8" s="20">
        <f t="shared" si="0"/>
        <v>3.590454545454545</v>
      </c>
      <c r="B8" s="21">
        <f t="shared" si="1"/>
        <v>89.99999999999999</v>
      </c>
      <c r="C8" s="26">
        <f t="shared" si="2"/>
        <v>1.7999999999999998</v>
      </c>
      <c r="E8" s="36" t="s">
        <v>3</v>
      </c>
      <c r="F8" s="39">
        <f>(36-F4)/F4</f>
        <v>20.81818181818182</v>
      </c>
      <c r="G8" s="1"/>
      <c r="H8" s="22">
        <f t="shared" si="3"/>
        <v>0.025710946630307752</v>
      </c>
      <c r="I8" s="14" t="s">
        <v>96</v>
      </c>
      <c r="J8" s="5">
        <f t="shared" si="4"/>
        <v>105</v>
      </c>
      <c r="K8" s="45">
        <f t="shared" si="5"/>
        <v>0.01583873290136789</v>
      </c>
      <c r="L8" s="46">
        <f t="shared" si="6"/>
        <v>0.024418046556275497</v>
      </c>
      <c r="M8" s="12" t="s">
        <v>78</v>
      </c>
      <c r="N8" s="9">
        <f t="shared" si="7"/>
        <v>43.9524838012959</v>
      </c>
    </row>
    <row r="9" spans="1:14" ht="12.75">
      <c r="A9" s="20">
        <f t="shared" si="0"/>
        <v>3.989393939393939</v>
      </c>
      <c r="B9" s="21">
        <f t="shared" si="1"/>
        <v>99.99999999999999</v>
      </c>
      <c r="C9" s="26">
        <f t="shared" si="2"/>
        <v>1.9999999999999998</v>
      </c>
      <c r="D9" s="37" t="s">
        <v>6</v>
      </c>
      <c r="E9" s="38"/>
      <c r="F9" s="38"/>
      <c r="G9" s="1"/>
      <c r="H9" s="22">
        <f t="shared" si="3"/>
        <v>0.025710946630307752</v>
      </c>
      <c r="I9" s="14" t="s">
        <v>58</v>
      </c>
      <c r="J9" s="5">
        <f t="shared" si="4"/>
        <v>115</v>
      </c>
      <c r="K9" s="45">
        <f t="shared" si="5"/>
        <v>0.01445149989051894</v>
      </c>
      <c r="L9" s="46">
        <f t="shared" si="6"/>
        <v>0.022279395664550034</v>
      </c>
      <c r="M9" s="12" t="s">
        <v>79</v>
      </c>
      <c r="N9" s="9">
        <f t="shared" si="7"/>
        <v>40.10291219619006</v>
      </c>
    </row>
    <row r="10" spans="1:14" ht="12.75">
      <c r="A10" s="20">
        <f t="shared" si="0"/>
        <v>4.388333333333333</v>
      </c>
      <c r="B10" s="21">
        <f t="shared" si="1"/>
        <v>109.99999999999999</v>
      </c>
      <c r="C10" s="26">
        <f t="shared" si="2"/>
        <v>2.1999999999999997</v>
      </c>
      <c r="F10" s="39">
        <f>1024/F8</f>
        <v>49.187772925764186</v>
      </c>
      <c r="H10" s="22">
        <f t="shared" si="3"/>
        <v>0.025710946630307752</v>
      </c>
      <c r="I10" s="14" t="s">
        <v>97</v>
      </c>
      <c r="J10" s="5">
        <f t="shared" si="4"/>
        <v>125</v>
      </c>
      <c r="K10" s="45">
        <f t="shared" si="5"/>
        <v>0.013287698812160256</v>
      </c>
      <c r="L10" s="46">
        <f t="shared" si="6"/>
        <v>0.02048520233541373</v>
      </c>
      <c r="M10" s="12" t="s">
        <v>80</v>
      </c>
      <c r="N10" s="9">
        <f t="shared" si="7"/>
        <v>36.873364203744714</v>
      </c>
    </row>
    <row r="11" spans="1:14" ht="12.75">
      <c r="A11" s="20">
        <f t="shared" si="0"/>
        <v>4.787272727272728</v>
      </c>
      <c r="B11" s="21">
        <f t="shared" si="1"/>
        <v>120</v>
      </c>
      <c r="C11" s="26">
        <f t="shared" si="2"/>
        <v>2.4</v>
      </c>
      <c r="H11" s="22">
        <f t="shared" si="3"/>
        <v>0.02571094663030775</v>
      </c>
      <c r="I11" s="14" t="s">
        <v>55</v>
      </c>
      <c r="J11" s="5">
        <f t="shared" si="4"/>
        <v>135</v>
      </c>
      <c r="K11" s="45">
        <f t="shared" si="5"/>
        <v>0.012297372833985465</v>
      </c>
      <c r="L11" s="46">
        <f t="shared" si="6"/>
        <v>0.018958449785727593</v>
      </c>
      <c r="M11" s="12" t="s">
        <v>81</v>
      </c>
      <c r="N11" s="9">
        <f t="shared" si="7"/>
        <v>34.12520961430967</v>
      </c>
    </row>
    <row r="12" spans="1:14" ht="12.75">
      <c r="A12" s="20">
        <f t="shared" si="0"/>
        <v>5.1862121212121215</v>
      </c>
      <c r="B12" s="21">
        <f t="shared" si="1"/>
        <v>130</v>
      </c>
      <c r="C12" s="26">
        <f t="shared" si="2"/>
        <v>2.6</v>
      </c>
      <c r="D12" s="47" t="s">
        <v>44</v>
      </c>
      <c r="E12" s="47"/>
      <c r="F12" s="47"/>
      <c r="H12" s="22">
        <f t="shared" si="3"/>
        <v>0.02571094663030775</v>
      </c>
      <c r="J12" s="5">
        <f t="shared" si="4"/>
        <v>145</v>
      </c>
      <c r="K12" s="45">
        <f t="shared" si="5"/>
        <v>0.01144442517773539</v>
      </c>
      <c r="L12" s="46">
        <f t="shared" si="6"/>
        <v>0.01764348881567539</v>
      </c>
      <c r="M12" s="12" t="s">
        <v>74</v>
      </c>
      <c r="N12" s="9">
        <f t="shared" si="7"/>
        <v>31.758279868215702</v>
      </c>
    </row>
    <row r="13" spans="1:14" ht="12.75">
      <c r="A13" s="20">
        <f t="shared" si="0"/>
        <v>5.585151515151515</v>
      </c>
      <c r="B13" s="21">
        <f t="shared" si="1"/>
        <v>140</v>
      </c>
      <c r="C13" s="26">
        <f t="shared" si="2"/>
        <v>2.8000000000000003</v>
      </c>
      <c r="D13" s="48" t="s">
        <v>45</v>
      </c>
      <c r="E13" s="48"/>
      <c r="F13" s="48"/>
      <c r="H13" s="22">
        <f t="shared" si="3"/>
        <v>0.025710946630307752</v>
      </c>
      <c r="I13" s="24" t="s">
        <v>99</v>
      </c>
      <c r="J13" s="5">
        <f t="shared" si="4"/>
        <v>155</v>
      </c>
      <c r="K13" s="45">
        <f t="shared" si="5"/>
        <v>0.010702124209502189</v>
      </c>
      <c r="L13" s="46">
        <f t="shared" si="6"/>
        <v>0.016499108156315872</v>
      </c>
      <c r="M13" s="12" t="s">
        <v>82</v>
      </c>
      <c r="N13" s="9">
        <f t="shared" si="7"/>
        <v>29.69839468136857</v>
      </c>
    </row>
    <row r="14" spans="1:14" ht="12.75">
      <c r="A14" s="20">
        <f t="shared" si="0"/>
        <v>5.984090909090911</v>
      </c>
      <c r="B14" s="21">
        <f t="shared" si="1"/>
        <v>150.00000000000003</v>
      </c>
      <c r="C14" s="26">
        <f t="shared" si="2"/>
        <v>3.0000000000000004</v>
      </c>
      <c r="D14" s="40" t="s">
        <v>46</v>
      </c>
      <c r="E14" s="40"/>
      <c r="F14" s="40"/>
      <c r="H14" s="22">
        <f t="shared" si="3"/>
        <v>0.02571094663030775</v>
      </c>
      <c r="I14" s="24" t="s">
        <v>113</v>
      </c>
      <c r="J14" s="5">
        <f t="shared" si="4"/>
        <v>165</v>
      </c>
      <c r="K14" s="45">
        <f t="shared" si="5"/>
        <v>0.010050251256281407</v>
      </c>
      <c r="L14" s="46">
        <f t="shared" si="6"/>
        <v>0.015494137353433836</v>
      </c>
      <c r="M14" s="12" t="s">
        <v>83</v>
      </c>
      <c r="N14" s="9">
        <f t="shared" si="7"/>
        <v>27.889447236180906</v>
      </c>
    </row>
    <row r="15" spans="1:14" ht="12.75">
      <c r="A15" s="20">
        <f t="shared" si="0"/>
        <v>6.383030303030305</v>
      </c>
      <c r="B15" s="21">
        <f t="shared" si="1"/>
        <v>160.00000000000003</v>
      </c>
      <c r="C15" s="26">
        <f t="shared" si="2"/>
        <v>3.2000000000000006</v>
      </c>
      <c r="D15" s="40" t="s">
        <v>47</v>
      </c>
      <c r="E15" s="40"/>
      <c r="F15" s="40"/>
      <c r="H15" s="22">
        <f t="shared" si="3"/>
        <v>0.02571094663030775</v>
      </c>
      <c r="I15" s="24" t="s">
        <v>100</v>
      </c>
      <c r="J15" s="5">
        <f t="shared" si="4"/>
        <v>175</v>
      </c>
      <c r="K15" s="45">
        <f t="shared" si="5"/>
        <v>0.009473230945887756</v>
      </c>
      <c r="L15" s="46">
        <f t="shared" si="6"/>
        <v>0.01460456437491029</v>
      </c>
      <c r="M15" s="12" t="s">
        <v>84</v>
      </c>
      <c r="N15" s="9">
        <f t="shared" si="7"/>
        <v>26.288215874838524</v>
      </c>
    </row>
    <row r="16" spans="1:14" ht="12.75">
      <c r="A16" s="20">
        <f t="shared" si="0"/>
        <v>6.781969696969699</v>
      </c>
      <c r="B16" s="21">
        <f t="shared" si="1"/>
        <v>170.00000000000003</v>
      </c>
      <c r="C16" s="26">
        <f t="shared" si="2"/>
        <v>3.400000000000001</v>
      </c>
      <c r="D16" s="10"/>
      <c r="E16" s="10"/>
      <c r="F16" s="10"/>
      <c r="H16" s="22">
        <f t="shared" si="3"/>
        <v>0.02571094663030775</v>
      </c>
      <c r="I16" s="24" t="s">
        <v>102</v>
      </c>
      <c r="J16" s="5">
        <f t="shared" si="4"/>
        <v>185</v>
      </c>
      <c r="K16" s="45">
        <f t="shared" si="5"/>
        <v>0.008958870639337587</v>
      </c>
      <c r="L16" s="46">
        <f t="shared" si="6"/>
        <v>0.013811592235645447</v>
      </c>
      <c r="M16" s="12" t="s">
        <v>85</v>
      </c>
      <c r="N16" s="9">
        <f t="shared" si="7"/>
        <v>24.860866024161805</v>
      </c>
    </row>
    <row r="17" spans="1:14" ht="12.75">
      <c r="A17" s="20">
        <f t="shared" si="0"/>
        <v>7.180909090909093</v>
      </c>
      <c r="B17" s="21">
        <f t="shared" si="1"/>
        <v>180.00000000000006</v>
      </c>
      <c r="C17" s="26">
        <f t="shared" si="2"/>
        <v>3.600000000000001</v>
      </c>
      <c r="D17" s="10" t="s">
        <v>48</v>
      </c>
      <c r="E17" s="10"/>
      <c r="F17" s="10"/>
      <c r="H17" s="22">
        <f t="shared" si="3"/>
        <v>0.02571094663030775</v>
      </c>
      <c r="I17" s="24" t="s">
        <v>101</v>
      </c>
      <c r="J17" s="5">
        <f t="shared" si="4"/>
        <v>195</v>
      </c>
      <c r="K17" s="45">
        <f t="shared" si="5"/>
        <v>0.008497489378138276</v>
      </c>
      <c r="L17" s="46">
        <f t="shared" si="6"/>
        <v>0.013100296124629844</v>
      </c>
      <c r="M17" s="12" t="s">
        <v>86</v>
      </c>
      <c r="N17" s="9">
        <f t="shared" si="7"/>
        <v>23.580533024333718</v>
      </c>
    </row>
    <row r="18" spans="1:14" ht="12.75">
      <c r="A18" s="20">
        <f t="shared" si="0"/>
        <v>7.579848484848488</v>
      </c>
      <c r="B18" s="21">
        <f t="shared" si="1"/>
        <v>190.00000000000006</v>
      </c>
      <c r="C18" s="26">
        <f t="shared" si="2"/>
        <v>3.800000000000001</v>
      </c>
      <c r="D18" s="40" t="s">
        <v>49</v>
      </c>
      <c r="E18" s="40"/>
      <c r="F18" s="40"/>
      <c r="H18" s="22">
        <f t="shared" si="3"/>
        <v>0.02571094663030775</v>
      </c>
      <c r="I18" s="24" t="s">
        <v>64</v>
      </c>
      <c r="J18" s="5">
        <f t="shared" si="4"/>
        <v>205</v>
      </c>
      <c r="K18" s="45">
        <f t="shared" si="5"/>
        <v>0.008081302803967185</v>
      </c>
      <c r="L18" s="46">
        <f t="shared" si="6"/>
        <v>0.012458675156116076</v>
      </c>
      <c r="M18" s="13"/>
      <c r="N18" s="9">
        <f t="shared" si="7"/>
        <v>22.425615281008938</v>
      </c>
    </row>
    <row r="19" spans="1:14" ht="12.75">
      <c r="A19" s="20">
        <f t="shared" si="0"/>
        <v>7.978787878787882</v>
      </c>
      <c r="B19" s="21">
        <f t="shared" si="1"/>
        <v>200.00000000000006</v>
      </c>
      <c r="C19" s="26">
        <f t="shared" si="2"/>
        <v>4.000000000000001</v>
      </c>
      <c r="D19" s="40" t="s">
        <v>25</v>
      </c>
      <c r="E19" s="40"/>
      <c r="F19" s="40"/>
      <c r="H19" s="22">
        <f t="shared" si="3"/>
        <v>0.02571094663030775</v>
      </c>
      <c r="I19" s="23" t="s">
        <v>72</v>
      </c>
      <c r="J19" s="5">
        <f t="shared" si="4"/>
        <v>215</v>
      </c>
      <c r="K19" s="45">
        <f t="shared" si="5"/>
        <v>0.007703980389868098</v>
      </c>
      <c r="L19" s="46">
        <f t="shared" si="6"/>
        <v>0.011876969767713318</v>
      </c>
      <c r="M19" s="14" t="s">
        <v>87</v>
      </c>
      <c r="N19" s="9">
        <f t="shared" si="7"/>
        <v>21.378545581883973</v>
      </c>
    </row>
    <row r="20" spans="1:14" ht="12.75">
      <c r="A20" s="20">
        <f t="shared" si="0"/>
        <v>8.377727272727276</v>
      </c>
      <c r="B20" s="21">
        <f t="shared" si="1"/>
        <v>210.00000000000006</v>
      </c>
      <c r="C20" s="26">
        <f t="shared" si="2"/>
        <v>4.200000000000001</v>
      </c>
      <c r="D20" s="10" t="s">
        <v>50</v>
      </c>
      <c r="E20" s="10"/>
      <c r="F20" s="10"/>
      <c r="H20" s="22">
        <f t="shared" si="3"/>
        <v>0.02571094663030775</v>
      </c>
      <c r="I20" s="23" t="s">
        <v>116</v>
      </c>
      <c r="J20" s="5">
        <f t="shared" si="4"/>
        <v>225</v>
      </c>
      <c r="K20" s="45">
        <f t="shared" si="5"/>
        <v>0.007360321177651388</v>
      </c>
      <c r="L20" s="46">
        <f t="shared" si="6"/>
        <v>0.01134716181554589</v>
      </c>
      <c r="M20" s="14" t="s">
        <v>79</v>
      </c>
      <c r="N20" s="9">
        <f t="shared" si="7"/>
        <v>20.424891267982602</v>
      </c>
    </row>
    <row r="21" spans="1:14" ht="12.75">
      <c r="A21" s="20">
        <f t="shared" si="0"/>
        <v>8.776666666666669</v>
      </c>
      <c r="B21" s="21">
        <f t="shared" si="1"/>
        <v>220.00000000000006</v>
      </c>
      <c r="C21" s="26">
        <f t="shared" si="2"/>
        <v>4.400000000000001</v>
      </c>
      <c r="D21" s="10" t="s">
        <v>51</v>
      </c>
      <c r="E21" s="10"/>
      <c r="F21" s="10"/>
      <c r="H21" s="22">
        <f t="shared" si="3"/>
        <v>0.02571094663030775</v>
      </c>
      <c r="I21" s="23" t="s">
        <v>117</v>
      </c>
      <c r="J21" s="5">
        <f t="shared" si="4"/>
        <v>235</v>
      </c>
      <c r="K21" s="45">
        <f t="shared" si="5"/>
        <v>0.007046012597416462</v>
      </c>
      <c r="L21" s="46">
        <f t="shared" si="6"/>
        <v>0.010862602754350378</v>
      </c>
      <c r="M21" s="14" t="s">
        <v>88</v>
      </c>
      <c r="N21" s="9">
        <f t="shared" si="7"/>
        <v>19.55268495783068</v>
      </c>
    </row>
    <row r="22" spans="1:14" ht="12.75">
      <c r="A22" s="20">
        <f t="shared" si="0"/>
        <v>9.175606060606064</v>
      </c>
      <c r="B22" s="21">
        <f t="shared" si="1"/>
        <v>230.00000000000006</v>
      </c>
      <c r="C22" s="26">
        <f t="shared" si="2"/>
        <v>4.600000000000001</v>
      </c>
      <c r="D22" s="10"/>
      <c r="E22" s="10"/>
      <c r="F22" s="10"/>
      <c r="H22" s="22">
        <f t="shared" si="3"/>
        <v>0.02571094663030775</v>
      </c>
      <c r="I22" s="23" t="s">
        <v>118</v>
      </c>
      <c r="J22" s="5">
        <f aca="true" t="shared" si="8" ref="J22:J28">J21+100</f>
        <v>335</v>
      </c>
      <c r="K22" s="45">
        <f t="shared" si="5"/>
        <v>0.004937532729857111</v>
      </c>
      <c r="L22" s="46">
        <f t="shared" si="6"/>
        <v>0.00761202962519638</v>
      </c>
      <c r="M22" s="14" t="s">
        <v>106</v>
      </c>
      <c r="N22" s="9">
        <f t="shared" si="7"/>
        <v>13.701653325353485</v>
      </c>
    </row>
    <row r="23" spans="1:14" ht="12.75">
      <c r="A23" s="20">
        <f t="shared" si="0"/>
        <v>9.574545454545458</v>
      </c>
      <c r="B23" s="21">
        <f t="shared" si="1"/>
        <v>240.00000000000009</v>
      </c>
      <c r="C23" s="26">
        <f t="shared" si="2"/>
        <v>4.800000000000002</v>
      </c>
      <c r="D23" s="40" t="s">
        <v>26</v>
      </c>
      <c r="E23" s="40"/>
      <c r="F23" s="40"/>
      <c r="H23" s="22">
        <f t="shared" si="3"/>
        <v>0.025710946630307752</v>
      </c>
      <c r="I23" s="23" t="s">
        <v>16</v>
      </c>
      <c r="J23" s="5">
        <f t="shared" si="8"/>
        <v>435</v>
      </c>
      <c r="K23" s="45">
        <f t="shared" si="5"/>
        <v>0.003800310934531007</v>
      </c>
      <c r="L23" s="46">
        <f t="shared" si="6"/>
        <v>0.005858812690735303</v>
      </c>
      <c r="M23" s="14" t="s">
        <v>89</v>
      </c>
      <c r="N23" s="9">
        <f t="shared" si="7"/>
        <v>10.545862843323546</v>
      </c>
    </row>
    <row r="24" spans="1:14" ht="12.75">
      <c r="A24" s="20">
        <f t="shared" si="0"/>
        <v>9.973484848484851</v>
      </c>
      <c r="B24" s="21">
        <f t="shared" si="1"/>
        <v>250.00000000000009</v>
      </c>
      <c r="C24" s="26">
        <f t="shared" si="2"/>
        <v>5.000000000000002</v>
      </c>
      <c r="D24" s="10" t="s">
        <v>52</v>
      </c>
      <c r="E24" s="10"/>
      <c r="F24" s="10"/>
      <c r="H24" s="22">
        <f t="shared" si="3"/>
        <v>0.025710946630307752</v>
      </c>
      <c r="I24" s="25" t="s">
        <v>74</v>
      </c>
      <c r="J24" s="5">
        <f t="shared" si="8"/>
        <v>535</v>
      </c>
      <c r="K24" s="45">
        <f t="shared" si="5"/>
        <v>0.003088875368558993</v>
      </c>
      <c r="L24" s="46">
        <f t="shared" si="6"/>
        <v>0.004762016193195114</v>
      </c>
      <c r="M24" s="14" t="s">
        <v>90</v>
      </c>
      <c r="N24" s="9">
        <f t="shared" si="7"/>
        <v>8.571629147751207</v>
      </c>
    </row>
    <row r="25" spans="1:14" ht="12.75">
      <c r="A25" s="20">
        <f t="shared" si="0"/>
        <v>10.372424242424248</v>
      </c>
      <c r="B25" s="21">
        <f t="shared" si="1"/>
        <v>260.0000000000001</v>
      </c>
      <c r="C25" s="26">
        <f t="shared" si="2"/>
        <v>5.200000000000002</v>
      </c>
      <c r="D25" s="10" t="s">
        <v>53</v>
      </c>
      <c r="E25" s="10"/>
      <c r="F25" s="10"/>
      <c r="H25" s="22">
        <f t="shared" si="3"/>
        <v>0.025710946630307752</v>
      </c>
      <c r="I25" s="25" t="s">
        <v>75</v>
      </c>
      <c r="J25" s="5">
        <f t="shared" si="8"/>
        <v>635</v>
      </c>
      <c r="K25" s="45">
        <f t="shared" si="5"/>
        <v>0.0026018054953285763</v>
      </c>
      <c r="L25" s="46">
        <f t="shared" si="6"/>
        <v>0.004011116805298222</v>
      </c>
      <c r="M25" s="14" t="s">
        <v>110</v>
      </c>
      <c r="N25" s="9">
        <f t="shared" si="7"/>
        <v>7.220010249536799</v>
      </c>
    </row>
    <row r="26" spans="1:14" ht="12.75">
      <c r="A26" s="20">
        <f t="shared" si="0"/>
        <v>10.771363636363642</v>
      </c>
      <c r="B26" s="21">
        <f t="shared" si="1"/>
        <v>270.0000000000001</v>
      </c>
      <c r="C26" s="26">
        <f t="shared" si="2"/>
        <v>5.400000000000002</v>
      </c>
      <c r="D26" s="10"/>
      <c r="E26" s="10"/>
      <c r="F26" s="10"/>
      <c r="H26" s="22">
        <f t="shared" si="3"/>
        <v>0.02571094663030775</v>
      </c>
      <c r="I26" s="25" t="s">
        <v>76</v>
      </c>
      <c r="J26" s="5">
        <f t="shared" si="8"/>
        <v>735</v>
      </c>
      <c r="K26" s="45">
        <f t="shared" si="5"/>
        <v>0.002247420574113801</v>
      </c>
      <c r="L26" s="46">
        <f t="shared" si="6"/>
        <v>0.00346477338509211</v>
      </c>
      <c r="M26" s="14" t="s">
        <v>58</v>
      </c>
      <c r="N26" s="9">
        <f t="shared" si="7"/>
        <v>6.236592093165798</v>
      </c>
    </row>
    <row r="27" spans="1:14" ht="12.75">
      <c r="A27" s="20">
        <f t="shared" si="0"/>
        <v>11.170303030303035</v>
      </c>
      <c r="B27" s="21">
        <f t="shared" si="1"/>
        <v>280.0000000000001</v>
      </c>
      <c r="C27" s="26">
        <f t="shared" si="2"/>
        <v>5.600000000000002</v>
      </c>
      <c r="D27" s="40" t="s">
        <v>12</v>
      </c>
      <c r="E27" s="40"/>
      <c r="F27" s="10"/>
      <c r="H27" s="22">
        <f t="shared" si="3"/>
        <v>0.02571094663030775</v>
      </c>
      <c r="I27" s="25" t="s">
        <v>119</v>
      </c>
      <c r="J27" s="5">
        <f t="shared" si="8"/>
        <v>835</v>
      </c>
      <c r="K27" s="45">
        <f t="shared" si="5"/>
        <v>0.001978002217760062</v>
      </c>
      <c r="L27" s="46">
        <f t="shared" si="6"/>
        <v>0.0030494200857134287</v>
      </c>
      <c r="M27" s="14" t="s">
        <v>91</v>
      </c>
      <c r="N27" s="9">
        <f t="shared" si="7"/>
        <v>5.488956154284172</v>
      </c>
    </row>
    <row r="28" spans="1:14" ht="12.75">
      <c r="A28" s="20">
        <f t="shared" si="0"/>
        <v>11.569242424242429</v>
      </c>
      <c r="B28" s="21">
        <f t="shared" si="1"/>
        <v>290.0000000000001</v>
      </c>
      <c r="C28" s="26">
        <f t="shared" si="2"/>
        <v>5.8000000000000025</v>
      </c>
      <c r="D28" s="53" t="s">
        <v>7</v>
      </c>
      <c r="E28" s="54"/>
      <c r="F28" s="54"/>
      <c r="H28" s="22">
        <f t="shared" si="3"/>
        <v>0.02571094663030775</v>
      </c>
      <c r="I28" s="23" t="s">
        <v>17</v>
      </c>
      <c r="J28" s="5">
        <f t="shared" si="8"/>
        <v>935</v>
      </c>
      <c r="K28" s="45">
        <f t="shared" si="5"/>
        <v>0.0017662643508978507</v>
      </c>
      <c r="L28" s="46">
        <f t="shared" si="6"/>
        <v>0.0027229908743008533</v>
      </c>
      <c r="M28" s="14" t="s">
        <v>98</v>
      </c>
      <c r="N28" s="9">
        <f t="shared" si="7"/>
        <v>4.901383573741535</v>
      </c>
    </row>
    <row r="29" spans="1:14" ht="12.75">
      <c r="A29" s="20">
        <f t="shared" si="0"/>
        <v>11.968181818181824</v>
      </c>
      <c r="B29" s="21">
        <f t="shared" si="1"/>
        <v>300.0000000000001</v>
      </c>
      <c r="C29" s="26">
        <f t="shared" si="2"/>
        <v>6.000000000000003</v>
      </c>
      <c r="D29" s="53" t="s">
        <v>8</v>
      </c>
      <c r="E29" s="54"/>
      <c r="F29" s="54"/>
      <c r="H29" s="22">
        <f t="shared" si="3"/>
        <v>0.02571094663030775</v>
      </c>
      <c r="I29" s="23" t="s">
        <v>120</v>
      </c>
      <c r="J29" s="5">
        <v>1000</v>
      </c>
      <c r="K29" s="45">
        <f t="shared" si="5"/>
        <v>0.0016513623739585156</v>
      </c>
      <c r="L29" s="46">
        <f t="shared" si="6"/>
        <v>0.0025458503265193785</v>
      </c>
      <c r="M29" s="14" t="s">
        <v>29</v>
      </c>
      <c r="N29" s="9">
        <f t="shared" si="7"/>
        <v>4.582530587734881</v>
      </c>
    </row>
    <row r="30" spans="1:14" ht="12.75">
      <c r="A30" s="20">
        <f t="shared" si="0"/>
        <v>13.962878787878793</v>
      </c>
      <c r="B30" s="21">
        <f t="shared" si="1"/>
        <v>350.0000000000001</v>
      </c>
      <c r="C30" s="26">
        <f aca="true" t="shared" si="9" ref="C30:C46">C29+1</f>
        <v>7.000000000000003</v>
      </c>
      <c r="D30" s="40" t="s">
        <v>9</v>
      </c>
      <c r="E30" s="10"/>
      <c r="F30" s="10"/>
      <c r="H30" s="22">
        <f t="shared" si="3"/>
        <v>0.02571094663030775</v>
      </c>
      <c r="I30" s="23" t="s">
        <v>121</v>
      </c>
      <c r="J30" s="5">
        <f aca="true" t="shared" si="10" ref="J30:J37">J29+1000</f>
        <v>2000</v>
      </c>
      <c r="K30" s="45">
        <f t="shared" si="5"/>
        <v>0.0008253404529368364</v>
      </c>
      <c r="L30" s="46">
        <f t="shared" si="6"/>
        <v>0.0012723998649442894</v>
      </c>
      <c r="M30" s="14" t="s">
        <v>60</v>
      </c>
      <c r="N30" s="9">
        <f t="shared" si="7"/>
        <v>2.2903197568997213</v>
      </c>
    </row>
    <row r="31" spans="1:14" ht="12.75">
      <c r="A31" s="20">
        <f t="shared" si="0"/>
        <v>15.957575757575766</v>
      </c>
      <c r="B31" s="21">
        <f t="shared" si="1"/>
        <v>400.00000000000017</v>
      </c>
      <c r="C31" s="26">
        <f t="shared" si="9"/>
        <v>8.000000000000004</v>
      </c>
      <c r="D31" s="53" t="s">
        <v>10</v>
      </c>
      <c r="E31" s="54"/>
      <c r="F31" s="54"/>
      <c r="H31" s="22">
        <f t="shared" si="3"/>
        <v>0.02571094663030775</v>
      </c>
      <c r="I31" s="35"/>
      <c r="J31" s="5">
        <f t="shared" si="10"/>
        <v>3000</v>
      </c>
      <c r="K31" s="45">
        <f t="shared" si="5"/>
        <v>0.0005501512916051914</v>
      </c>
      <c r="L31" s="46">
        <f t="shared" si="6"/>
        <v>0.0008481499078913367</v>
      </c>
      <c r="M31" s="14" t="s">
        <v>107</v>
      </c>
      <c r="N31" s="9">
        <f t="shared" si="7"/>
        <v>1.526669834204406</v>
      </c>
    </row>
    <row r="32" spans="1:14" ht="12.75">
      <c r="A32" s="20">
        <f t="shared" si="0"/>
        <v>17.952272727272735</v>
      </c>
      <c r="B32" s="21">
        <f t="shared" si="1"/>
        <v>450.00000000000017</v>
      </c>
      <c r="C32" s="26">
        <f t="shared" si="9"/>
        <v>9.000000000000004</v>
      </c>
      <c r="D32" s="10" t="s">
        <v>11</v>
      </c>
      <c r="E32" s="10"/>
      <c r="F32" s="10"/>
      <c r="H32" s="22">
        <f t="shared" si="3"/>
        <v>0.02571094663030775</v>
      </c>
      <c r="I32" s="35"/>
      <c r="J32" s="5">
        <f t="shared" si="10"/>
        <v>4000</v>
      </c>
      <c r="K32" s="45">
        <f t="shared" si="5"/>
        <v>0.0004125850956759831</v>
      </c>
      <c r="L32" s="46">
        <f t="shared" si="6"/>
        <v>0.0006360686891671406</v>
      </c>
      <c r="M32" s="14" t="s">
        <v>108</v>
      </c>
      <c r="N32" s="9">
        <f t="shared" si="7"/>
        <v>1.144923640500853</v>
      </c>
    </row>
    <row r="33" spans="1:14" ht="12.75">
      <c r="A33" s="20">
        <f t="shared" si="0"/>
        <v>19.946969696969703</v>
      </c>
      <c r="B33" s="21">
        <f t="shared" si="1"/>
        <v>500.00000000000017</v>
      </c>
      <c r="C33" s="26">
        <f t="shared" si="9"/>
        <v>10.000000000000004</v>
      </c>
      <c r="D33" s="10" t="s">
        <v>0</v>
      </c>
      <c r="E33" s="10"/>
      <c r="F33" s="10"/>
      <c r="H33" s="22">
        <f t="shared" si="3"/>
        <v>0.025710946630307752</v>
      </c>
      <c r="I33" s="35"/>
      <c r="J33" s="5">
        <f t="shared" si="10"/>
        <v>5000</v>
      </c>
      <c r="K33" s="45">
        <f t="shared" si="5"/>
        <v>0.00033005445898573265</v>
      </c>
      <c r="L33" s="46">
        <f t="shared" si="6"/>
        <v>0.0005088339576030045</v>
      </c>
      <c r="M33" s="14" t="s">
        <v>92</v>
      </c>
      <c r="N33" s="9">
        <f t="shared" si="7"/>
        <v>0.9159011236854081</v>
      </c>
    </row>
    <row r="34" spans="1:14" ht="12.75">
      <c r="A34" s="20">
        <f t="shared" si="0"/>
        <v>21.941666666666674</v>
      </c>
      <c r="B34" s="21">
        <f t="shared" si="1"/>
        <v>550.0000000000002</v>
      </c>
      <c r="C34" s="26">
        <f t="shared" si="9"/>
        <v>11.000000000000004</v>
      </c>
      <c r="D34" s="10" t="s">
        <v>1</v>
      </c>
      <c r="E34" s="10"/>
      <c r="F34" s="10"/>
      <c r="H34" s="22">
        <f t="shared" si="3"/>
        <v>0.025710946630307752</v>
      </c>
      <c r="J34" s="5">
        <f t="shared" si="10"/>
        <v>6000</v>
      </c>
      <c r="K34" s="45">
        <f t="shared" si="5"/>
        <v>0.00027503781769993375</v>
      </c>
      <c r="L34" s="46">
        <f t="shared" si="6"/>
        <v>0.00042401663562073117</v>
      </c>
      <c r="M34" s="14" t="s">
        <v>30</v>
      </c>
      <c r="N34" s="9">
        <f t="shared" si="7"/>
        <v>0.7632299441173162</v>
      </c>
    </row>
    <row r="35" spans="1:14" ht="12.75">
      <c r="A35" s="20">
        <f t="shared" si="0"/>
        <v>23.936363636363648</v>
      </c>
      <c r="B35" s="21">
        <f t="shared" si="1"/>
        <v>600.0000000000002</v>
      </c>
      <c r="C35" s="26">
        <f t="shared" si="9"/>
        <v>12.000000000000004</v>
      </c>
      <c r="D35" s="10"/>
      <c r="E35" s="10"/>
      <c r="F35" s="10"/>
      <c r="H35" s="22">
        <f t="shared" si="3"/>
        <v>0.02571094663030775</v>
      </c>
      <c r="I35" s="19" t="s">
        <v>66</v>
      </c>
      <c r="J35" s="5">
        <f t="shared" si="10"/>
        <v>7000</v>
      </c>
      <c r="K35" s="45">
        <f t="shared" si="5"/>
        <v>0.0002357420696010601</v>
      </c>
      <c r="L35" s="46">
        <f t="shared" si="6"/>
        <v>0.0003634356906349677</v>
      </c>
      <c r="N35" s="9">
        <f t="shared" si="7"/>
        <v>0.6541842431429418</v>
      </c>
    </row>
    <row r="36" spans="1:14" ht="12.75">
      <c r="A36" s="20">
        <f t="shared" si="0"/>
        <v>25.931060606060615</v>
      </c>
      <c r="B36" s="21">
        <f t="shared" si="1"/>
        <v>650.0000000000002</v>
      </c>
      <c r="C36" s="26">
        <f t="shared" si="9"/>
        <v>13.000000000000004</v>
      </c>
      <c r="D36" s="40" t="s">
        <v>21</v>
      </c>
      <c r="E36" s="40"/>
      <c r="F36" s="40"/>
      <c r="H36" s="22">
        <f t="shared" si="3"/>
        <v>0.025710946630307752</v>
      </c>
      <c r="I36" s="19" t="s">
        <v>67</v>
      </c>
      <c r="J36" s="5">
        <f t="shared" si="10"/>
        <v>8000</v>
      </c>
      <c r="K36" s="45">
        <f t="shared" si="5"/>
        <v>0.0002062712717248966</v>
      </c>
      <c r="L36" s="46">
        <f t="shared" si="6"/>
        <v>0.0003180015439092156</v>
      </c>
      <c r="N36" s="9">
        <f t="shared" si="7"/>
        <v>0.5724027790365881</v>
      </c>
    </row>
    <row r="37" spans="1:14" ht="12.75">
      <c r="A37" s="20">
        <f t="shared" si="0"/>
        <v>27.925757575757586</v>
      </c>
      <c r="B37" s="21">
        <f t="shared" si="1"/>
        <v>700.0000000000002</v>
      </c>
      <c r="C37" s="26">
        <f t="shared" si="9"/>
        <v>14.000000000000004</v>
      </c>
      <c r="D37" s="10" t="s">
        <v>22</v>
      </c>
      <c r="E37" s="10"/>
      <c r="F37" s="10"/>
      <c r="H37" s="22">
        <f t="shared" si="3"/>
        <v>0.02571094663030775</v>
      </c>
      <c r="I37" s="19" t="s">
        <v>68</v>
      </c>
      <c r="J37" s="5">
        <f t="shared" si="10"/>
        <v>9000</v>
      </c>
      <c r="K37" s="45">
        <f t="shared" si="5"/>
        <v>0.00018335014042953937</v>
      </c>
      <c r="L37" s="46">
        <f t="shared" si="6"/>
        <v>0.0002826647998288732</v>
      </c>
      <c r="M37" s="11" t="s">
        <v>93</v>
      </c>
      <c r="N37" s="9">
        <f t="shared" si="7"/>
        <v>0.5087966396919718</v>
      </c>
    </row>
    <row r="38" spans="1:14" ht="12.75">
      <c r="A38" s="20">
        <f t="shared" si="0"/>
        <v>29.920454545454554</v>
      </c>
      <c r="B38" s="21">
        <f t="shared" si="1"/>
        <v>750.0000000000002</v>
      </c>
      <c r="C38" s="26">
        <f t="shared" si="9"/>
        <v>15.000000000000004</v>
      </c>
      <c r="H38" s="22">
        <f t="shared" si="3"/>
        <v>0.025710946630307752</v>
      </c>
      <c r="I38" s="19" t="s">
        <v>69</v>
      </c>
      <c r="J38" s="5">
        <v>10000</v>
      </c>
      <c r="K38" s="45">
        <f t="shared" si="5"/>
        <v>0.0001650136136231239</v>
      </c>
      <c r="L38" s="46">
        <f t="shared" si="6"/>
        <v>0.0002543959876689827</v>
      </c>
      <c r="M38" s="11" t="s">
        <v>109</v>
      </c>
      <c r="N38" s="9">
        <f t="shared" si="7"/>
        <v>0.4579127778041689</v>
      </c>
    </row>
    <row r="39" spans="1:14" ht="12.75">
      <c r="A39" s="20">
        <f t="shared" si="0"/>
        <v>31.91515151515153</v>
      </c>
      <c r="B39" s="21">
        <f t="shared" si="1"/>
        <v>800.0000000000002</v>
      </c>
      <c r="C39" s="26">
        <f t="shared" si="9"/>
        <v>16.000000000000004</v>
      </c>
      <c r="H39" s="22">
        <f t="shared" si="3"/>
        <v>0.02571094663030775</v>
      </c>
      <c r="I39" s="19" t="s">
        <v>70</v>
      </c>
      <c r="J39" s="5">
        <f aca="true" t="shared" si="11" ref="J39:J46">J38+10000</f>
        <v>20000</v>
      </c>
      <c r="K39" s="45">
        <f t="shared" si="5"/>
        <v>8.250340326538469E-05</v>
      </c>
      <c r="L39" s="46">
        <f t="shared" si="6"/>
        <v>0.0001271927467008014</v>
      </c>
      <c r="M39" s="11" t="s">
        <v>94</v>
      </c>
      <c r="N39" s="9">
        <f t="shared" si="7"/>
        <v>0.22894694406144256</v>
      </c>
    </row>
    <row r="40" spans="1:14" ht="12.75">
      <c r="A40" s="20">
        <f t="shared" si="0"/>
        <v>33.909848484848496</v>
      </c>
      <c r="B40" s="21">
        <f t="shared" si="1"/>
        <v>850.0000000000002</v>
      </c>
      <c r="C40" s="26">
        <f t="shared" si="9"/>
        <v>17.000000000000004</v>
      </c>
      <c r="H40" s="22">
        <f t="shared" si="3"/>
        <v>0.025710946630307752</v>
      </c>
      <c r="I40" s="19" t="s">
        <v>71</v>
      </c>
      <c r="J40" s="5">
        <f t="shared" si="11"/>
        <v>30000</v>
      </c>
      <c r="K40" s="45">
        <f t="shared" si="5"/>
        <v>5.500151254159489E-05</v>
      </c>
      <c r="L40" s="46">
        <f t="shared" si="6"/>
        <v>8.479399850162546E-05</v>
      </c>
      <c r="M40" s="11" t="s">
        <v>103</v>
      </c>
      <c r="N40" s="9">
        <f t="shared" si="7"/>
        <v>0.15262919730292585</v>
      </c>
    </row>
    <row r="41" spans="1:14" ht="12.75">
      <c r="A41" s="20">
        <f t="shared" si="0"/>
        <v>35.90454545454546</v>
      </c>
      <c r="B41" s="21">
        <f t="shared" si="1"/>
        <v>900.0000000000002</v>
      </c>
      <c r="C41" s="26">
        <f t="shared" si="9"/>
        <v>18.000000000000004</v>
      </c>
      <c r="H41" s="22">
        <f t="shared" si="3"/>
        <v>0.025710946630307752</v>
      </c>
      <c r="I41" s="19" t="s">
        <v>111</v>
      </c>
      <c r="J41" s="5">
        <f t="shared" si="11"/>
        <v>40000</v>
      </c>
      <c r="K41" s="45">
        <f t="shared" si="5"/>
        <v>4.1250850798797726E-05</v>
      </c>
      <c r="L41" s="46">
        <f t="shared" si="6"/>
        <v>6.35950616481465E-05</v>
      </c>
      <c r="M41" s="11" t="s">
        <v>104</v>
      </c>
      <c r="N41" s="9">
        <f t="shared" si="7"/>
        <v>0.1144711109666637</v>
      </c>
    </row>
    <row r="42" spans="1:14" ht="12.75">
      <c r="A42" s="20">
        <f t="shared" si="0"/>
        <v>37.89924242424244</v>
      </c>
      <c r="B42" s="21">
        <f t="shared" si="1"/>
        <v>950.0000000000002</v>
      </c>
      <c r="C42" s="26">
        <f t="shared" si="9"/>
        <v>19.000000000000004</v>
      </c>
      <c r="H42" s="22">
        <f t="shared" si="3"/>
        <v>0.02571094663030775</v>
      </c>
      <c r="I42" s="19" t="s">
        <v>65</v>
      </c>
      <c r="J42" s="5">
        <f t="shared" si="11"/>
        <v>50000</v>
      </c>
      <c r="K42" s="45">
        <f t="shared" si="5"/>
        <v>3.30005445089844E-05</v>
      </c>
      <c r="L42" s="46">
        <f t="shared" si="6"/>
        <v>5.0875839451350944E-05</v>
      </c>
      <c r="M42" s="11" t="s">
        <v>105</v>
      </c>
      <c r="N42" s="9">
        <f t="shared" si="7"/>
        <v>0.09157651101243171</v>
      </c>
    </row>
    <row r="43" spans="1:14" ht="12.75">
      <c r="A43" s="20">
        <f t="shared" si="0"/>
        <v>39.893939393939405</v>
      </c>
      <c r="B43" s="21">
        <f t="shared" si="1"/>
        <v>1000.0000000000002</v>
      </c>
      <c r="C43" s="26">
        <f t="shared" si="9"/>
        <v>20.000000000000004</v>
      </c>
      <c r="D43" s="42" t="s">
        <v>13</v>
      </c>
      <c r="E43" s="43"/>
      <c r="F43" s="43"/>
      <c r="H43" s="22">
        <f t="shared" si="3"/>
        <v>0.02571094663030775</v>
      </c>
      <c r="I43" s="19" t="s">
        <v>64</v>
      </c>
      <c r="J43" s="5">
        <f t="shared" si="11"/>
        <v>60000</v>
      </c>
      <c r="K43" s="45">
        <f t="shared" si="5"/>
        <v>2.7500378130199286E-05</v>
      </c>
      <c r="L43" s="46">
        <f t="shared" si="6"/>
        <v>4.239641628405723E-05</v>
      </c>
      <c r="M43" s="11" t="s">
        <v>73</v>
      </c>
      <c r="N43" s="9">
        <f t="shared" si="7"/>
        <v>0.07631354931130302</v>
      </c>
    </row>
    <row r="44" spans="1:14" ht="12.75">
      <c r="A44" s="20">
        <f t="shared" si="0"/>
        <v>41.88863636363637</v>
      </c>
      <c r="B44" s="21">
        <f t="shared" si="1"/>
        <v>1050.0000000000002</v>
      </c>
      <c r="C44" s="26">
        <f t="shared" si="9"/>
        <v>21.000000000000004</v>
      </c>
      <c r="D44" s="41"/>
      <c r="E44" s="41"/>
      <c r="F44" s="41"/>
      <c r="H44" s="22">
        <f t="shared" si="3"/>
        <v>0.025710946630307752</v>
      </c>
      <c r="I44" s="19" t="s">
        <v>28</v>
      </c>
      <c r="J44" s="5">
        <f t="shared" si="11"/>
        <v>70000</v>
      </c>
      <c r="K44" s="45">
        <f t="shared" si="5"/>
        <v>2.3571706380825203E-05</v>
      </c>
      <c r="L44" s="46">
        <f t="shared" si="6"/>
        <v>3.633971400377219E-05</v>
      </c>
      <c r="M44" s="19" t="s">
        <v>101</v>
      </c>
      <c r="N44" s="9">
        <f t="shared" si="7"/>
        <v>0.06541148520678994</v>
      </c>
    </row>
    <row r="45" spans="1:14" ht="12.75">
      <c r="A45" s="20">
        <f t="shared" si="0"/>
        <v>43.88333333333334</v>
      </c>
      <c r="B45" s="21">
        <f t="shared" si="1"/>
        <v>1100.0000000000002</v>
      </c>
      <c r="C45" s="26">
        <f t="shared" si="9"/>
        <v>22.000000000000004</v>
      </c>
      <c r="D45" s="37" t="s">
        <v>14</v>
      </c>
      <c r="E45" s="37"/>
      <c r="F45" s="37"/>
      <c r="H45" s="22">
        <f t="shared" si="3"/>
        <v>0.025710946630307752</v>
      </c>
      <c r="I45" s="34" t="s">
        <v>114</v>
      </c>
      <c r="J45" s="5">
        <f t="shared" si="11"/>
        <v>80000</v>
      </c>
      <c r="K45" s="45">
        <f t="shared" si="5"/>
        <v>2.0625212697505943E-05</v>
      </c>
      <c r="L45" s="46">
        <f t="shared" si="6"/>
        <v>3.1797202908654994E-05</v>
      </c>
      <c r="M45" s="19" t="s">
        <v>64</v>
      </c>
      <c r="N45" s="9">
        <f t="shared" si="7"/>
        <v>0.05723496523557899</v>
      </c>
    </row>
    <row r="46" spans="1:14" ht="12.75">
      <c r="A46" s="20">
        <f t="shared" si="0"/>
        <v>45.878030303030314</v>
      </c>
      <c r="B46" s="21">
        <f t="shared" si="1"/>
        <v>1150.0000000000002</v>
      </c>
      <c r="C46" s="26">
        <f t="shared" si="9"/>
        <v>23.000000000000004</v>
      </c>
      <c r="D46" s="44" t="s">
        <v>15</v>
      </c>
      <c r="E46" s="22"/>
      <c r="F46" s="22"/>
      <c r="H46" s="22">
        <f t="shared" si="3"/>
        <v>0.025710946630307752</v>
      </c>
      <c r="I46" s="34" t="s">
        <v>112</v>
      </c>
      <c r="J46" s="5">
        <f t="shared" si="11"/>
        <v>90000</v>
      </c>
      <c r="K46" s="45">
        <f t="shared" si="5"/>
        <v>1.833350139042941E-05</v>
      </c>
      <c r="L46" s="46">
        <f t="shared" si="6"/>
        <v>2.826414797691201E-05</v>
      </c>
      <c r="M46" s="11"/>
      <c r="N46" s="9">
        <f t="shared" si="7"/>
        <v>0.05087546635844162</v>
      </c>
    </row>
    <row r="47" spans="1:14" ht="12.75">
      <c r="A47" s="6" t="s">
        <v>2</v>
      </c>
      <c r="F47" t="s">
        <v>20</v>
      </c>
      <c r="J47" t="s">
        <v>19</v>
      </c>
      <c r="L47" t="s">
        <v>18</v>
      </c>
      <c r="N47" s="4"/>
    </row>
    <row r="48" spans="1:14" ht="12.75">
      <c r="A48" s="49" t="s">
        <v>23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2"/>
      <c r="M48" s="50"/>
      <c r="N48" s="50"/>
    </row>
    <row r="49" spans="1:14" ht="12.75">
      <c r="A49" s="50" t="s">
        <v>24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  <c r="L49" s="52"/>
      <c r="M49" s="50"/>
      <c r="N49" s="50"/>
    </row>
  </sheetData>
  <sheetProtection password="8C99" sheet="1" objects="1" scenarios="1"/>
  <mergeCells count="3">
    <mergeCell ref="D28:F28"/>
    <mergeCell ref="D29:F29"/>
    <mergeCell ref="D31:F31"/>
  </mergeCells>
  <hyperlinks>
    <hyperlink ref="A47" r:id="rId1" display="http://www.kiwizone.org/stereo"/>
  </hyperlinks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 Wattie</cp:lastModifiedBy>
  <dcterms:created xsi:type="dcterms:W3CDTF">2006-08-05T13:20:21Z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